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micha\Downloads\"/>
    </mc:Choice>
  </mc:AlternateContent>
  <xr:revisionPtr revIDLastSave="0" documentId="13_ncr:1_{4442AF79-DBBB-4E9C-8602-F11D207A241B}" xr6:coauthVersionLast="47" xr6:coauthVersionMax="47" xr10:uidLastSave="{00000000-0000-0000-0000-000000000000}"/>
  <bookViews>
    <workbookView xWindow="-120" yWindow="-120" windowWidth="38640" windowHeight="21120" activeTab="2" xr2:uid="{00000000-000D-0000-FFFF-FFFF00000000}"/>
  </bookViews>
  <sheets>
    <sheet name="Introduction" sheetId="1" r:id="rId1"/>
    <sheet name="Instructions" sheetId="2" r:id="rId2"/>
    <sheet name="HECVAT - Lite | Vendor Response" sheetId="3" r:id="rId3"/>
    <sheet name="Analyst Report" sheetId="4" r:id="rId4"/>
    <sheet name="Analyst Reference" sheetId="5" r:id="rId5"/>
    <sheet name="CHANGELOG DEV" sheetId="6" state="hidden" r:id="rId6"/>
    <sheet name="Standards Crosswalk-Backup" sheetId="7" state="hidden" r:id="rId7"/>
    <sheet name="Summary Report" sheetId="8" r:id="rId8"/>
    <sheet name="Questions" sheetId="9" state="hidden" r:id="rId9"/>
    <sheet name="Standards Crosswalk" sheetId="10" r:id="rId10"/>
    <sheet name="Crosswalk Detail" sheetId="11" state="hidden" r:id="rId11"/>
    <sheet name="High Risk Non-Compliant" sheetId="12" state="hidden" r:id="rId12"/>
    <sheet name="Values" sheetId="13" state="hidden" r:id="rId13"/>
    <sheet name="Acknowledgments" sheetId="14" r:id="rId14"/>
    <sheet name="ChangeLog" sheetId="15" r:id="rId15"/>
  </sheets>
  <definedNames>
    <definedName name="_ftn1" localSheetId="1">Instructions!$A$31</definedName>
    <definedName name="_ftnref1" localSheetId="1">Instructions!$A$5</definedName>
    <definedName name="dr" localSheetId="13">#REF!</definedName>
    <definedName name="drpt" localSheetId="13">#REF!</definedName>
    <definedName name="Lite">Questions!$B$10:$Z$81</definedName>
    <definedName name="sharedassessments" localSheetId="13">#REF!</definedName>
    <definedName name="sharedassessmentslisting" localSheetId="13">#REF!</definedName>
    <definedName name="uptime" localSheetId="13">Values!$A$35:$A$39</definedName>
    <definedName name="uptime">Values!$A$35:$A$39</definedName>
    <definedName name="yes" localSheetId="13">Values!$A$5:$A$6</definedName>
    <definedName name="yes">Values!$A$5:$A$6</definedName>
    <definedName name="yesna" localSheetId="13">#REF!</definedName>
    <definedName name="YesNo">Values!$A$5:$A$6</definedName>
  </definedNames>
  <calcPr calcId="191029"/>
  <pivotCaches>
    <pivotCache cacheId="17"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AE+vQ7PXbrUEej7gnMyZ8ISw4fiLrUX99Odb5+Zp24="/>
    </ext>
  </extLst>
</workbook>
</file>

<file path=xl/calcChain.xml><?xml version="1.0" encoding="utf-8"?>
<calcChain xmlns="http://schemas.openxmlformats.org/spreadsheetml/2006/main">
  <c r="F13" i="13" l="1"/>
  <c r="F12" i="13"/>
  <c r="F11" i="13"/>
  <c r="F10" i="13"/>
  <c r="F9" i="13"/>
  <c r="F8" i="13"/>
  <c r="F7" i="13"/>
  <c r="F6" i="13"/>
  <c r="F5" i="13"/>
  <c r="F4" i="13"/>
  <c r="F3" i="13"/>
  <c r="F2" i="13"/>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373" i="11"/>
  <c r="B372" i="11"/>
  <c r="B371" i="11"/>
  <c r="B370" i="11"/>
  <c r="B369" i="11"/>
  <c r="B368" i="11"/>
  <c r="B367" i="11"/>
  <c r="B366" i="11"/>
  <c r="B365" i="11"/>
  <c r="B364" i="11"/>
  <c r="B363" i="11"/>
  <c r="B362" i="11"/>
  <c r="B361" i="11"/>
  <c r="B360" i="11"/>
  <c r="B359" i="11"/>
  <c r="B248" i="11"/>
  <c r="B247" i="11"/>
  <c r="B246" i="11"/>
  <c r="B245" i="11"/>
  <c r="B244" i="11"/>
  <c r="B243" i="11"/>
  <c r="B242" i="11"/>
  <c r="B241" i="11"/>
  <c r="B240" i="11"/>
  <c r="B141" i="11"/>
  <c r="B140" i="11"/>
  <c r="B119" i="11"/>
  <c r="B118" i="11"/>
  <c r="B117" i="11"/>
  <c r="B116" i="11"/>
  <c r="B115" i="11"/>
  <c r="J96" i="10"/>
  <c r="I96" i="10"/>
  <c r="H96" i="10"/>
  <c r="G96" i="10"/>
  <c r="F96" i="10"/>
  <c r="E96" i="10"/>
  <c r="D96" i="10"/>
  <c r="C96" i="10"/>
  <c r="B96" i="10"/>
  <c r="J95" i="10"/>
  <c r="I95" i="10"/>
  <c r="H95" i="10"/>
  <c r="G95" i="10"/>
  <c r="F95" i="10"/>
  <c r="E95" i="10"/>
  <c r="D95" i="10"/>
  <c r="C95" i="10"/>
  <c r="B95" i="10"/>
  <c r="J94" i="10"/>
  <c r="I94" i="10"/>
  <c r="H94" i="10"/>
  <c r="G94" i="10"/>
  <c r="F94" i="10"/>
  <c r="E94" i="10"/>
  <c r="D94" i="10"/>
  <c r="C94" i="10"/>
  <c r="B94" i="10"/>
  <c r="J93" i="10"/>
  <c r="I93" i="10"/>
  <c r="H93" i="10"/>
  <c r="G93" i="10"/>
  <c r="F93" i="10"/>
  <c r="E93" i="10"/>
  <c r="D93" i="10"/>
  <c r="C93" i="10"/>
  <c r="B93" i="10"/>
  <c r="H92" i="10"/>
  <c r="G92" i="10"/>
  <c r="F92" i="10"/>
  <c r="E92" i="10"/>
  <c r="D92" i="10"/>
  <c r="C92" i="10"/>
  <c r="J91" i="10"/>
  <c r="I91" i="10"/>
  <c r="H91" i="10"/>
  <c r="G91" i="10"/>
  <c r="F91" i="10"/>
  <c r="E91" i="10"/>
  <c r="D91" i="10"/>
  <c r="C91" i="10"/>
  <c r="B91" i="10"/>
  <c r="J90" i="10"/>
  <c r="I90" i="10"/>
  <c r="H90" i="10"/>
  <c r="G90" i="10"/>
  <c r="F90" i="10"/>
  <c r="E90" i="10"/>
  <c r="D90" i="10"/>
  <c r="C90" i="10"/>
  <c r="B90" i="10"/>
  <c r="J89" i="10"/>
  <c r="I89" i="10"/>
  <c r="H89" i="10"/>
  <c r="G89" i="10"/>
  <c r="F89" i="10"/>
  <c r="E89" i="10"/>
  <c r="D89" i="10"/>
  <c r="C89" i="10"/>
  <c r="B89" i="10"/>
  <c r="H88" i="10"/>
  <c r="G88" i="10"/>
  <c r="F88" i="10"/>
  <c r="E88" i="10"/>
  <c r="D88" i="10"/>
  <c r="C88" i="10"/>
  <c r="J87" i="10"/>
  <c r="I87" i="10"/>
  <c r="H87" i="10"/>
  <c r="G87" i="10"/>
  <c r="F87" i="10"/>
  <c r="E87" i="10"/>
  <c r="D87" i="10"/>
  <c r="C87" i="10"/>
  <c r="B87" i="10"/>
  <c r="J86" i="10"/>
  <c r="I86" i="10"/>
  <c r="H86" i="10"/>
  <c r="G86" i="10"/>
  <c r="F86" i="10"/>
  <c r="E86" i="10"/>
  <c r="D86" i="10"/>
  <c r="C86" i="10"/>
  <c r="B86" i="10"/>
  <c r="J85" i="10"/>
  <c r="I85" i="10"/>
  <c r="H85" i="10"/>
  <c r="G85" i="10"/>
  <c r="F85" i="10"/>
  <c r="E85" i="10"/>
  <c r="D85" i="10"/>
  <c r="C85" i="10"/>
  <c r="B85" i="10"/>
  <c r="J84" i="10"/>
  <c r="I84" i="10"/>
  <c r="H84" i="10"/>
  <c r="G84" i="10"/>
  <c r="F84" i="10"/>
  <c r="E84" i="10"/>
  <c r="D84" i="10"/>
  <c r="C84" i="10"/>
  <c r="B84" i="10"/>
  <c r="J83" i="10"/>
  <c r="I83" i="10"/>
  <c r="H83" i="10"/>
  <c r="G83" i="10"/>
  <c r="F83" i="10"/>
  <c r="E83" i="10"/>
  <c r="D83" i="10"/>
  <c r="C83" i="10"/>
  <c r="B83" i="10"/>
  <c r="H82" i="10"/>
  <c r="G82" i="10"/>
  <c r="F82" i="10"/>
  <c r="E82" i="10"/>
  <c r="D82" i="10"/>
  <c r="C82" i="10"/>
  <c r="J81" i="10"/>
  <c r="I81" i="10"/>
  <c r="H81" i="10"/>
  <c r="G81" i="10"/>
  <c r="F81" i="10"/>
  <c r="E81" i="10"/>
  <c r="D81" i="10"/>
  <c r="C81" i="10"/>
  <c r="B81" i="10"/>
  <c r="J80" i="10"/>
  <c r="I80" i="10"/>
  <c r="H80" i="10"/>
  <c r="G80" i="10"/>
  <c r="F80" i="10"/>
  <c r="E80" i="10"/>
  <c r="D80" i="10"/>
  <c r="C80" i="10"/>
  <c r="B80" i="10"/>
  <c r="J79" i="10"/>
  <c r="I79" i="10"/>
  <c r="H79" i="10"/>
  <c r="G79" i="10"/>
  <c r="F79" i="10"/>
  <c r="E79" i="10"/>
  <c r="D79" i="10"/>
  <c r="C79" i="10"/>
  <c r="B79" i="10"/>
  <c r="J78" i="10"/>
  <c r="I78" i="10"/>
  <c r="H78" i="10"/>
  <c r="G78" i="10"/>
  <c r="F78" i="10"/>
  <c r="E78" i="10"/>
  <c r="D78" i="10"/>
  <c r="C78" i="10"/>
  <c r="B78" i="10"/>
  <c r="J77" i="10"/>
  <c r="I77" i="10"/>
  <c r="H77" i="10"/>
  <c r="G77" i="10"/>
  <c r="F77" i="10"/>
  <c r="E77" i="10"/>
  <c r="D77" i="10"/>
  <c r="C77" i="10"/>
  <c r="B77" i="10"/>
  <c r="H76" i="10"/>
  <c r="G76" i="10"/>
  <c r="F76" i="10"/>
  <c r="E76" i="10"/>
  <c r="D76" i="10"/>
  <c r="C76" i="10"/>
  <c r="J75" i="10"/>
  <c r="I75" i="10"/>
  <c r="H75" i="10"/>
  <c r="G75" i="10"/>
  <c r="F75" i="10"/>
  <c r="E75" i="10"/>
  <c r="D75" i="10"/>
  <c r="C75" i="10"/>
  <c r="B75" i="10"/>
  <c r="J74" i="10"/>
  <c r="I74" i="10"/>
  <c r="H74" i="10"/>
  <c r="G74" i="10"/>
  <c r="F74" i="10"/>
  <c r="E74" i="10"/>
  <c r="D74" i="10"/>
  <c r="C74" i="10"/>
  <c r="B74" i="10"/>
  <c r="J73" i="10"/>
  <c r="I73" i="10"/>
  <c r="H73" i="10"/>
  <c r="G73" i="10"/>
  <c r="F73" i="10"/>
  <c r="E73" i="10"/>
  <c r="D73" i="10"/>
  <c r="C73" i="10"/>
  <c r="B73" i="10"/>
  <c r="J72" i="10"/>
  <c r="I72" i="10"/>
  <c r="H72" i="10"/>
  <c r="G72" i="10"/>
  <c r="F72" i="10"/>
  <c r="E72" i="10"/>
  <c r="D72" i="10"/>
  <c r="C72" i="10"/>
  <c r="B72" i="10"/>
  <c r="J71" i="10"/>
  <c r="I71" i="10"/>
  <c r="H71" i="10"/>
  <c r="G71" i="10"/>
  <c r="F71" i="10"/>
  <c r="E71" i="10"/>
  <c r="D71" i="10"/>
  <c r="C71" i="10"/>
  <c r="B71" i="10"/>
  <c r="H70" i="10"/>
  <c r="G70" i="10"/>
  <c r="F70" i="10"/>
  <c r="E70" i="10"/>
  <c r="D70" i="10"/>
  <c r="C70" i="10"/>
  <c r="J69" i="10"/>
  <c r="I69" i="10"/>
  <c r="H69" i="10"/>
  <c r="G69" i="10"/>
  <c r="F69" i="10"/>
  <c r="E69" i="10"/>
  <c r="D69" i="10"/>
  <c r="C69" i="10"/>
  <c r="B69" i="10"/>
  <c r="J68" i="10"/>
  <c r="I68" i="10"/>
  <c r="H68" i="10"/>
  <c r="G68" i="10"/>
  <c r="F68" i="10"/>
  <c r="E68" i="10"/>
  <c r="D68" i="10"/>
  <c r="C68" i="10"/>
  <c r="B68" i="10"/>
  <c r="J67" i="10"/>
  <c r="I67" i="10"/>
  <c r="H67" i="10"/>
  <c r="G67" i="10"/>
  <c r="F67" i="10"/>
  <c r="E67" i="10"/>
  <c r="D67" i="10"/>
  <c r="C67" i="10"/>
  <c r="B67" i="10"/>
  <c r="J66" i="10"/>
  <c r="I66" i="10"/>
  <c r="H66" i="10"/>
  <c r="G66" i="10"/>
  <c r="F66" i="10"/>
  <c r="E66" i="10"/>
  <c r="D66" i="10"/>
  <c r="C66" i="10"/>
  <c r="B66" i="10"/>
  <c r="J65" i="10"/>
  <c r="I65" i="10"/>
  <c r="H65" i="10"/>
  <c r="G65" i="10"/>
  <c r="F65" i="10"/>
  <c r="E65" i="10"/>
  <c r="D65" i="10"/>
  <c r="C65" i="10"/>
  <c r="B65" i="10"/>
  <c r="J64" i="10"/>
  <c r="I64" i="10"/>
  <c r="H64" i="10"/>
  <c r="G64" i="10"/>
  <c r="F64" i="10"/>
  <c r="E64" i="10"/>
  <c r="D64" i="10"/>
  <c r="C64" i="10"/>
  <c r="B64" i="10"/>
  <c r="J63" i="10"/>
  <c r="I63" i="10"/>
  <c r="H63" i="10"/>
  <c r="G63" i="10"/>
  <c r="F63" i="10"/>
  <c r="E63" i="10"/>
  <c r="D63" i="10"/>
  <c r="C63" i="10"/>
  <c r="B63" i="10"/>
  <c r="H62" i="10"/>
  <c r="G62" i="10"/>
  <c r="F62" i="10"/>
  <c r="E62" i="10"/>
  <c r="D62" i="10"/>
  <c r="C62" i="10"/>
  <c r="J61" i="10"/>
  <c r="I61" i="10"/>
  <c r="H61" i="10"/>
  <c r="G61" i="10"/>
  <c r="F61" i="10"/>
  <c r="E61" i="10"/>
  <c r="D61" i="10"/>
  <c r="C61" i="10"/>
  <c r="B61" i="10"/>
  <c r="J60" i="10"/>
  <c r="I60" i="10"/>
  <c r="H60" i="10"/>
  <c r="G60" i="10"/>
  <c r="F60" i="10"/>
  <c r="E60" i="10"/>
  <c r="D60" i="10"/>
  <c r="C60" i="10"/>
  <c r="B60" i="10"/>
  <c r="J59" i="10"/>
  <c r="I59" i="10"/>
  <c r="H59" i="10"/>
  <c r="G59" i="10"/>
  <c r="F59" i="10"/>
  <c r="E59" i="10"/>
  <c r="D59" i="10"/>
  <c r="C59" i="10"/>
  <c r="B59" i="10"/>
  <c r="J58" i="10"/>
  <c r="I58" i="10"/>
  <c r="H58" i="10"/>
  <c r="G58" i="10"/>
  <c r="F58" i="10"/>
  <c r="E58" i="10"/>
  <c r="D58" i="10"/>
  <c r="C58" i="10"/>
  <c r="B58" i="10"/>
  <c r="J57" i="10"/>
  <c r="I57" i="10"/>
  <c r="H57" i="10"/>
  <c r="G57" i="10"/>
  <c r="F57" i="10"/>
  <c r="E57" i="10"/>
  <c r="D57" i="10"/>
  <c r="C57" i="10"/>
  <c r="B57" i="10"/>
  <c r="H56" i="10"/>
  <c r="G56" i="10"/>
  <c r="F56" i="10"/>
  <c r="E56" i="10"/>
  <c r="D56" i="10"/>
  <c r="C56" i="10"/>
  <c r="J55" i="10"/>
  <c r="I55" i="10"/>
  <c r="H55" i="10"/>
  <c r="G55" i="10"/>
  <c r="F55" i="10"/>
  <c r="E55" i="10"/>
  <c r="D55" i="10"/>
  <c r="C55" i="10"/>
  <c r="B55" i="10"/>
  <c r="J54" i="10"/>
  <c r="I54" i="10"/>
  <c r="H54" i="10"/>
  <c r="G54" i="10"/>
  <c r="F54" i="10"/>
  <c r="E54" i="10"/>
  <c r="D54" i="10"/>
  <c r="C54" i="10"/>
  <c r="B54" i="10"/>
  <c r="J53" i="10"/>
  <c r="I53" i="10"/>
  <c r="H53" i="10"/>
  <c r="G53" i="10"/>
  <c r="F53" i="10"/>
  <c r="E53" i="10"/>
  <c r="D53" i="10"/>
  <c r="C53" i="10"/>
  <c r="B53" i="10"/>
  <c r="J52" i="10"/>
  <c r="I52" i="10"/>
  <c r="H52" i="10"/>
  <c r="G52" i="10"/>
  <c r="F52" i="10"/>
  <c r="E52" i="10"/>
  <c r="D52" i="10"/>
  <c r="C52" i="10"/>
  <c r="B52" i="10"/>
  <c r="J51" i="10"/>
  <c r="I51" i="10"/>
  <c r="H51" i="10"/>
  <c r="G51" i="10"/>
  <c r="F51" i="10"/>
  <c r="E51" i="10"/>
  <c r="D51" i="10"/>
  <c r="C51" i="10"/>
  <c r="B51" i="10"/>
  <c r="H50" i="10"/>
  <c r="G50" i="10"/>
  <c r="F50" i="10"/>
  <c r="E50" i="10"/>
  <c r="D50" i="10"/>
  <c r="C50" i="10"/>
  <c r="J49" i="10"/>
  <c r="I49" i="10"/>
  <c r="H49" i="10"/>
  <c r="G49" i="10"/>
  <c r="F49" i="10"/>
  <c r="E49" i="10"/>
  <c r="D49" i="10"/>
  <c r="C49" i="10"/>
  <c r="B49" i="10"/>
  <c r="J48" i="10"/>
  <c r="I48" i="10"/>
  <c r="H48" i="10"/>
  <c r="G48" i="10"/>
  <c r="F48" i="10"/>
  <c r="E48" i="10"/>
  <c r="D48" i="10"/>
  <c r="C48" i="10"/>
  <c r="B48" i="10"/>
  <c r="J47" i="10"/>
  <c r="I47" i="10"/>
  <c r="H47" i="10"/>
  <c r="G47" i="10"/>
  <c r="F47" i="10"/>
  <c r="E47" i="10"/>
  <c r="D47" i="10"/>
  <c r="C47" i="10"/>
  <c r="B47" i="10"/>
  <c r="J46" i="10"/>
  <c r="I46" i="10"/>
  <c r="H46" i="10"/>
  <c r="G46" i="10"/>
  <c r="F46" i="10"/>
  <c r="E46" i="10"/>
  <c r="D46" i="10"/>
  <c r="C46" i="10"/>
  <c r="B46" i="10"/>
  <c r="J45" i="10"/>
  <c r="I45" i="10"/>
  <c r="H45" i="10"/>
  <c r="G45" i="10"/>
  <c r="F45" i="10"/>
  <c r="E45" i="10"/>
  <c r="D45" i="10"/>
  <c r="C45" i="10"/>
  <c r="B45" i="10"/>
  <c r="J44" i="10"/>
  <c r="I44" i="10"/>
  <c r="H44" i="10"/>
  <c r="G44" i="10"/>
  <c r="F44" i="10"/>
  <c r="E44" i="10"/>
  <c r="D44" i="10"/>
  <c r="C44" i="10"/>
  <c r="B44" i="10"/>
  <c r="H43" i="10"/>
  <c r="G43" i="10"/>
  <c r="F43" i="10"/>
  <c r="E43" i="10"/>
  <c r="D43" i="10"/>
  <c r="C43" i="10"/>
  <c r="J42" i="10"/>
  <c r="I42" i="10"/>
  <c r="H42" i="10"/>
  <c r="G42" i="10"/>
  <c r="F42" i="10"/>
  <c r="E42" i="10"/>
  <c r="D42" i="10"/>
  <c r="C42" i="10"/>
  <c r="B42" i="10"/>
  <c r="J41" i="10"/>
  <c r="I41" i="10"/>
  <c r="H41" i="10"/>
  <c r="G41" i="10"/>
  <c r="F41" i="10"/>
  <c r="E41" i="10"/>
  <c r="D41" i="10"/>
  <c r="C41" i="10"/>
  <c r="B41" i="10"/>
  <c r="J40" i="10"/>
  <c r="I40" i="10"/>
  <c r="H40" i="10"/>
  <c r="G40" i="10"/>
  <c r="F40" i="10"/>
  <c r="E40" i="10"/>
  <c r="D40" i="10"/>
  <c r="C40" i="10"/>
  <c r="B40" i="10"/>
  <c r="J39" i="10"/>
  <c r="I39" i="10"/>
  <c r="H39" i="10"/>
  <c r="G39" i="10"/>
  <c r="F39" i="10"/>
  <c r="E39" i="10"/>
  <c r="D39" i="10"/>
  <c r="C39" i="10"/>
  <c r="B39" i="10"/>
  <c r="J38" i="10"/>
  <c r="I38" i="10"/>
  <c r="H38" i="10"/>
  <c r="G38" i="10"/>
  <c r="F38" i="10"/>
  <c r="E38" i="10"/>
  <c r="D38" i="10"/>
  <c r="C38" i="10"/>
  <c r="B38" i="10"/>
  <c r="J37" i="10"/>
  <c r="I37" i="10"/>
  <c r="H37" i="10"/>
  <c r="G37" i="10"/>
  <c r="F37" i="10"/>
  <c r="E37" i="10"/>
  <c r="D37" i="10"/>
  <c r="C37" i="10"/>
  <c r="B37" i="10"/>
  <c r="J36" i="10"/>
  <c r="I36" i="10"/>
  <c r="H36" i="10"/>
  <c r="G36" i="10"/>
  <c r="F36" i="10"/>
  <c r="E36" i="10"/>
  <c r="D36" i="10"/>
  <c r="C36" i="10"/>
  <c r="B36" i="10"/>
  <c r="J35" i="10"/>
  <c r="I35" i="10"/>
  <c r="H35" i="10"/>
  <c r="G35" i="10"/>
  <c r="F35" i="10"/>
  <c r="E35" i="10"/>
  <c r="D35" i="10"/>
  <c r="C35" i="10"/>
  <c r="B35" i="10"/>
  <c r="J34" i="10"/>
  <c r="I34" i="10"/>
  <c r="H34" i="10"/>
  <c r="G34" i="10"/>
  <c r="F34" i="10"/>
  <c r="E34" i="10"/>
  <c r="D34" i="10"/>
  <c r="C34" i="10"/>
  <c r="B34" i="10"/>
  <c r="J33" i="10"/>
  <c r="I33" i="10"/>
  <c r="H33" i="10"/>
  <c r="G33" i="10"/>
  <c r="F33" i="10"/>
  <c r="E33" i="10"/>
  <c r="D33" i="10"/>
  <c r="C33" i="10"/>
  <c r="B33" i="10"/>
  <c r="J32" i="10"/>
  <c r="I32" i="10"/>
  <c r="H32" i="10"/>
  <c r="G32" i="10"/>
  <c r="F32" i="10"/>
  <c r="E32" i="10"/>
  <c r="D32" i="10"/>
  <c r="C32" i="10"/>
  <c r="B32" i="10"/>
  <c r="J30" i="10"/>
  <c r="I30" i="10"/>
  <c r="H30" i="10"/>
  <c r="G30" i="10"/>
  <c r="F30" i="10"/>
  <c r="E30" i="10"/>
  <c r="D30" i="10"/>
  <c r="C30" i="10"/>
  <c r="B30" i="10"/>
  <c r="J29" i="10"/>
  <c r="I29" i="10"/>
  <c r="H29" i="10"/>
  <c r="G29" i="10"/>
  <c r="F29" i="10"/>
  <c r="E29" i="10"/>
  <c r="D29" i="10"/>
  <c r="C29" i="10"/>
  <c r="B29" i="10"/>
  <c r="J28" i="10"/>
  <c r="I28" i="10"/>
  <c r="H28" i="10"/>
  <c r="G28" i="10"/>
  <c r="F28" i="10"/>
  <c r="E28" i="10"/>
  <c r="D28" i="10"/>
  <c r="C28" i="10"/>
  <c r="B28" i="10"/>
  <c r="J27" i="10"/>
  <c r="I27" i="10"/>
  <c r="H27" i="10"/>
  <c r="G27" i="10"/>
  <c r="F27" i="10"/>
  <c r="E27" i="10"/>
  <c r="D27" i="10"/>
  <c r="C27" i="10"/>
  <c r="B27" i="10"/>
  <c r="J26" i="10"/>
  <c r="I26" i="10"/>
  <c r="H26" i="10"/>
  <c r="G26" i="10"/>
  <c r="F26" i="10"/>
  <c r="E26" i="10"/>
  <c r="D26" i="10"/>
  <c r="C26" i="10"/>
  <c r="B26" i="10"/>
  <c r="J25" i="10"/>
  <c r="I25" i="10"/>
  <c r="H25" i="10"/>
  <c r="G25" i="10"/>
  <c r="F25" i="10"/>
  <c r="E25" i="10"/>
  <c r="D25" i="10"/>
  <c r="C25" i="10"/>
  <c r="B25" i="10"/>
  <c r="J24" i="10"/>
  <c r="I24" i="10"/>
  <c r="H24" i="10"/>
  <c r="G24" i="10"/>
  <c r="F24" i="10"/>
  <c r="E24" i="10"/>
  <c r="D24" i="10"/>
  <c r="C24" i="10"/>
  <c r="B24" i="10"/>
  <c r="H23" i="10"/>
  <c r="G23" i="10"/>
  <c r="F23" i="10"/>
  <c r="E23" i="10"/>
  <c r="D23" i="10"/>
  <c r="C23" i="10"/>
  <c r="N95" i="9"/>
  <c r="D95" i="9"/>
  <c r="N94" i="9"/>
  <c r="D94" i="9"/>
  <c r="N93" i="9"/>
  <c r="D93" i="9"/>
  <c r="N92" i="9"/>
  <c r="Q93" i="9" s="1"/>
  <c r="H118" i="4" s="1"/>
  <c r="D92" i="9"/>
  <c r="N91" i="9"/>
  <c r="D91" i="9"/>
  <c r="N90" i="9"/>
  <c r="D90" i="9"/>
  <c r="N89" i="9"/>
  <c r="D89" i="9"/>
  <c r="N88" i="9"/>
  <c r="D88" i="9"/>
  <c r="N87" i="9"/>
  <c r="D87" i="9"/>
  <c r="N86" i="9"/>
  <c r="D86" i="9"/>
  <c r="N85" i="9"/>
  <c r="D85" i="9"/>
  <c r="N84" i="9"/>
  <c r="D84" i="9"/>
  <c r="N83" i="9"/>
  <c r="D83" i="9"/>
  <c r="N82" i="9"/>
  <c r="D82" i="9"/>
  <c r="N81" i="9"/>
  <c r="D81" i="9"/>
  <c r="N80" i="9"/>
  <c r="D80" i="9"/>
  <c r="N79" i="9"/>
  <c r="D79" i="9"/>
  <c r="N78" i="9"/>
  <c r="D78" i="9"/>
  <c r="N77" i="9"/>
  <c r="D77" i="9"/>
  <c r="Q76" i="9"/>
  <c r="N76" i="9"/>
  <c r="D76" i="9"/>
  <c r="N75" i="9"/>
  <c r="D75" i="9"/>
  <c r="N74" i="9"/>
  <c r="D74" i="9"/>
  <c r="N73" i="9"/>
  <c r="D73" i="9"/>
  <c r="N72" i="9"/>
  <c r="D72" i="9"/>
  <c r="N71" i="9"/>
  <c r="D71" i="9"/>
  <c r="N70" i="9"/>
  <c r="D70" i="9"/>
  <c r="N69" i="9"/>
  <c r="Q69" i="9" s="1"/>
  <c r="D69" i="9"/>
  <c r="N68" i="9"/>
  <c r="D68" i="9"/>
  <c r="N67" i="9"/>
  <c r="D67" i="9"/>
  <c r="N66" i="9"/>
  <c r="D66" i="9"/>
  <c r="N65" i="9"/>
  <c r="D65" i="9"/>
  <c r="N64" i="9"/>
  <c r="D64" i="9"/>
  <c r="N63" i="9"/>
  <c r="D63" i="9"/>
  <c r="N62" i="9"/>
  <c r="D62" i="9"/>
  <c r="N61" i="9"/>
  <c r="D61" i="9"/>
  <c r="N60" i="9"/>
  <c r="D60" i="9"/>
  <c r="N59" i="9"/>
  <c r="D59" i="9"/>
  <c r="N58" i="9"/>
  <c r="D58" i="9"/>
  <c r="N57" i="9"/>
  <c r="D57" i="9"/>
  <c r="N56" i="9"/>
  <c r="D56" i="9"/>
  <c r="N55" i="9"/>
  <c r="D55" i="9"/>
  <c r="N54" i="9"/>
  <c r="D54" i="9"/>
  <c r="N53" i="9"/>
  <c r="D53" i="9"/>
  <c r="N52" i="9"/>
  <c r="D52" i="9"/>
  <c r="N51" i="9"/>
  <c r="D51" i="9"/>
  <c r="N50" i="9"/>
  <c r="D50" i="9"/>
  <c r="N49" i="9"/>
  <c r="D49" i="9"/>
  <c r="N48" i="9"/>
  <c r="D48" i="9"/>
  <c r="N47" i="9"/>
  <c r="D47" i="9"/>
  <c r="N46" i="9"/>
  <c r="D46" i="9"/>
  <c r="N45" i="9"/>
  <c r="D45" i="9"/>
  <c r="N44" i="9"/>
  <c r="D44" i="9"/>
  <c r="N43" i="9"/>
  <c r="D43" i="9"/>
  <c r="N42" i="9"/>
  <c r="D42" i="9"/>
  <c r="N41" i="9"/>
  <c r="D41" i="9"/>
  <c r="N40" i="9"/>
  <c r="D40" i="9"/>
  <c r="N39" i="9"/>
  <c r="D39" i="9"/>
  <c r="N38" i="9"/>
  <c r="D38" i="9"/>
  <c r="N37" i="9"/>
  <c r="D37" i="9"/>
  <c r="N36" i="9"/>
  <c r="D36" i="9"/>
  <c r="N35" i="9"/>
  <c r="D35" i="9"/>
  <c r="N34" i="9"/>
  <c r="D34" i="9"/>
  <c r="N33" i="9"/>
  <c r="D33" i="9"/>
  <c r="N32" i="9"/>
  <c r="D32" i="9"/>
  <c r="N31" i="9"/>
  <c r="D31" i="9"/>
  <c r="N30" i="9"/>
  <c r="D30" i="9"/>
  <c r="N29" i="9"/>
  <c r="D29" i="9"/>
  <c r="N28" i="9"/>
  <c r="D28" i="9"/>
  <c r="N27" i="9"/>
  <c r="D27" i="9"/>
  <c r="N26" i="9"/>
  <c r="D26" i="9"/>
  <c r="N25" i="9"/>
  <c r="D25" i="9"/>
  <c r="N24" i="9"/>
  <c r="D24" i="9"/>
  <c r="N23" i="9"/>
  <c r="D23" i="9"/>
  <c r="N22" i="9"/>
  <c r="D22" i="9"/>
  <c r="N21" i="9"/>
  <c r="D21" i="9"/>
  <c r="N20" i="9"/>
  <c r="D20" i="9"/>
  <c r="N19" i="9"/>
  <c r="D19" i="9"/>
  <c r="N18" i="9"/>
  <c r="D18" i="9"/>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B55" i="8"/>
  <c r="A55" i="8"/>
  <c r="C54" i="8"/>
  <c r="B54" i="8"/>
  <c r="A54" i="8"/>
  <c r="D54" i="8" s="1"/>
  <c r="E54" i="8" s="1"/>
  <c r="D53" i="8"/>
  <c r="E53" i="8" s="1"/>
  <c r="C53" i="8"/>
  <c r="B53" i="8"/>
  <c r="A53" i="8"/>
  <c r="B52" i="8"/>
  <c r="A52" i="8"/>
  <c r="C52" i="8" s="1"/>
  <c r="D51" i="8"/>
  <c r="E51" i="8" s="1"/>
  <c r="B51" i="8"/>
  <c r="A51" i="8"/>
  <c r="C51" i="8" s="1"/>
  <c r="C50" i="8"/>
  <c r="B50" i="8"/>
  <c r="A50" i="8"/>
  <c r="D50" i="8" s="1"/>
  <c r="E50" i="8" s="1"/>
  <c r="D49" i="8"/>
  <c r="E49" i="8" s="1"/>
  <c r="C49" i="8"/>
  <c r="B49" i="8"/>
  <c r="A49" i="8"/>
  <c r="B48" i="8"/>
  <c r="A48" i="8"/>
  <c r="B47" i="8"/>
  <c r="A47" i="8"/>
  <c r="C46" i="8"/>
  <c r="B46" i="8"/>
  <c r="A46" i="8"/>
  <c r="D46" i="8" s="1"/>
  <c r="E46" i="8" s="1"/>
  <c r="D45" i="8"/>
  <c r="E45" i="8" s="1"/>
  <c r="C45" i="8"/>
  <c r="B45" i="8"/>
  <c r="A45" i="8"/>
  <c r="B44" i="8"/>
  <c r="A44" i="8"/>
  <c r="C44" i="8" s="1"/>
  <c r="B43" i="8"/>
  <c r="A43" i="8"/>
  <c r="C42" i="8"/>
  <c r="B42" i="8"/>
  <c r="A42" i="8"/>
  <c r="D42" i="8" s="1"/>
  <c r="E42" i="8" s="1"/>
  <c r="D41" i="8"/>
  <c r="E41" i="8" s="1"/>
  <c r="C41" i="8"/>
  <c r="B41" i="8"/>
  <c r="A41" i="8"/>
  <c r="B40" i="8"/>
  <c r="A40" i="8"/>
  <c r="C40" i="8" s="1"/>
  <c r="D39" i="8"/>
  <c r="E39" i="8" s="1"/>
  <c r="B39" i="8"/>
  <c r="A39" i="8"/>
  <c r="C39" i="8" s="1"/>
  <c r="C38" i="8"/>
  <c r="B38" i="8"/>
  <c r="A38" i="8"/>
  <c r="D38" i="8" s="1"/>
  <c r="E38" i="8" s="1"/>
  <c r="D37" i="8"/>
  <c r="E37" i="8" s="1"/>
  <c r="C37" i="8"/>
  <c r="B37" i="8"/>
  <c r="A37" i="8"/>
  <c r="B36" i="8"/>
  <c r="A36" i="8"/>
  <c r="B35" i="8"/>
  <c r="A35" i="8"/>
  <c r="C34" i="8"/>
  <c r="B34" i="8"/>
  <c r="A34" i="8"/>
  <c r="D34" i="8" s="1"/>
  <c r="E34" i="8" s="1"/>
  <c r="D33" i="8"/>
  <c r="E33" i="8" s="1"/>
  <c r="C33" i="8"/>
  <c r="B33" i="8"/>
  <c r="A33" i="8"/>
  <c r="D32" i="8"/>
  <c r="E32" i="8" s="1"/>
  <c r="B32" i="8"/>
  <c r="A32" i="8"/>
  <c r="C32" i="8" s="1"/>
  <c r="B31" i="8"/>
  <c r="A31" i="8"/>
  <c r="C30" i="8"/>
  <c r="B30" i="8"/>
  <c r="A30" i="8"/>
  <c r="D30" i="8" s="1"/>
  <c r="E30" i="8" s="1"/>
  <c r="D29" i="8"/>
  <c r="E29" i="8" s="1"/>
  <c r="C29" i="8"/>
  <c r="B29" i="8"/>
  <c r="A29" i="8"/>
  <c r="B28" i="8"/>
  <c r="A28" i="8"/>
  <c r="C28" i="8" s="1"/>
  <c r="D27" i="8"/>
  <c r="E27" i="8" s="1"/>
  <c r="B27" i="8"/>
  <c r="A27" i="8"/>
  <c r="C27" i="8" s="1"/>
  <c r="B26" i="8"/>
  <c r="A26" i="8"/>
  <c r="D26" i="8" s="1"/>
  <c r="E26" i="8" s="1"/>
  <c r="B25" i="8"/>
  <c r="A25" i="8"/>
  <c r="B24" i="8"/>
  <c r="A24" i="8"/>
  <c r="E23" i="8"/>
  <c r="D23" i="8"/>
  <c r="C23" i="8"/>
  <c r="B23" i="8"/>
  <c r="A23" i="8"/>
  <c r="A19" i="8"/>
  <c r="A18" i="8"/>
  <c r="A17" i="8"/>
  <c r="A16" i="8"/>
  <c r="A15" i="8"/>
  <c r="A14" i="8"/>
  <c r="A13" i="8"/>
  <c r="A12" i="8"/>
  <c r="A11" i="8"/>
  <c r="A10" i="8"/>
  <c r="A9" i="8"/>
  <c r="A8" i="8"/>
  <c r="B5" i="8"/>
  <c r="E4" i="8"/>
  <c r="B4" i="8"/>
  <c r="G2" i="8"/>
  <c r="B97" i="7"/>
  <c r="B96" i="7"/>
  <c r="H95" i="7"/>
  <c r="G95" i="7"/>
  <c r="F95" i="7"/>
  <c r="E95" i="7"/>
  <c r="D95" i="7"/>
  <c r="C95" i="7"/>
  <c r="H92" i="7"/>
  <c r="G92" i="7"/>
  <c r="F92" i="7"/>
  <c r="E92" i="7"/>
  <c r="D92" i="7"/>
  <c r="C92" i="7"/>
  <c r="B91" i="7"/>
  <c r="B90" i="7"/>
  <c r="B89" i="7"/>
  <c r="H87" i="7"/>
  <c r="G87" i="7"/>
  <c r="F87" i="7"/>
  <c r="E87" i="7"/>
  <c r="D87" i="7"/>
  <c r="C87" i="7"/>
  <c r="B86" i="7"/>
  <c r="B85" i="7"/>
  <c r="H84" i="7"/>
  <c r="G84" i="7"/>
  <c r="F84" i="7"/>
  <c r="E84" i="7"/>
  <c r="D84" i="7"/>
  <c r="C84" i="7"/>
  <c r="B83" i="7"/>
  <c r="B82" i="7"/>
  <c r="B81" i="7"/>
  <c r="B80" i="7"/>
  <c r="H79" i="7"/>
  <c r="G79" i="7"/>
  <c r="F79" i="7"/>
  <c r="E79" i="7"/>
  <c r="D79" i="7"/>
  <c r="C79" i="7"/>
  <c r="B78" i="7"/>
  <c r="B77" i="7"/>
  <c r="B76" i="7"/>
  <c r="H75" i="7"/>
  <c r="G75" i="7"/>
  <c r="F75" i="7"/>
  <c r="E75" i="7"/>
  <c r="D75" i="7"/>
  <c r="C75" i="7"/>
  <c r="B73" i="7"/>
  <c r="H70" i="7"/>
  <c r="G70" i="7"/>
  <c r="F70" i="7"/>
  <c r="E70" i="7"/>
  <c r="D70" i="7"/>
  <c r="C70" i="7"/>
  <c r="B69" i="7"/>
  <c r="B68" i="7"/>
  <c r="H67" i="7"/>
  <c r="G67" i="7"/>
  <c r="F67" i="7"/>
  <c r="E67" i="7"/>
  <c r="D67" i="7"/>
  <c r="C67" i="7"/>
  <c r="H60" i="7"/>
  <c r="G60" i="7"/>
  <c r="F60" i="7"/>
  <c r="E60" i="7"/>
  <c r="D60" i="7"/>
  <c r="C60" i="7"/>
  <c r="B59" i="7"/>
  <c r="B58" i="7"/>
  <c r="B57" i="7"/>
  <c r="B56" i="7"/>
  <c r="H55" i="7"/>
  <c r="G55" i="7"/>
  <c r="F55" i="7"/>
  <c r="E55" i="7"/>
  <c r="D55" i="7"/>
  <c r="C55" i="7"/>
  <c r="B54" i="7"/>
  <c r="B53" i="7"/>
  <c r="B52" i="7"/>
  <c r="B51" i="7"/>
  <c r="H50" i="7"/>
  <c r="G50" i="7"/>
  <c r="F50" i="7"/>
  <c r="E50" i="7"/>
  <c r="D50" i="7"/>
  <c r="C50" i="7"/>
  <c r="H44" i="7"/>
  <c r="G44" i="7"/>
  <c r="F44" i="7"/>
  <c r="E44" i="7"/>
  <c r="D44" i="7"/>
  <c r="C44" i="7"/>
  <c r="H37" i="7"/>
  <c r="G37" i="7"/>
  <c r="F37" i="7"/>
  <c r="E37" i="7"/>
  <c r="D37" i="7"/>
  <c r="C37" i="7"/>
  <c r="B36" i="7"/>
  <c r="B35" i="7"/>
  <c r="B34" i="7"/>
  <c r="B33" i="7"/>
  <c r="B32" i="7"/>
  <c r="B31" i="7"/>
  <c r="B30" i="7"/>
  <c r="H29" i="7"/>
  <c r="G29" i="7"/>
  <c r="F29" i="7"/>
  <c r="E29" i="7"/>
  <c r="D29" i="7"/>
  <c r="C29" i="7"/>
  <c r="B27" i="7"/>
  <c r="D112" i="5"/>
  <c r="C112" i="5"/>
  <c r="B112" i="5"/>
  <c r="D111" i="5"/>
  <c r="C111" i="5"/>
  <c r="B111" i="5"/>
  <c r="D110" i="5"/>
  <c r="C110" i="5"/>
  <c r="B110" i="5"/>
  <c r="D109" i="5"/>
  <c r="C109" i="5"/>
  <c r="B109" i="5"/>
  <c r="D108" i="5"/>
  <c r="C108" i="5"/>
  <c r="D107" i="5"/>
  <c r="C107" i="5"/>
  <c r="B107" i="5"/>
  <c r="D106" i="5"/>
  <c r="C106" i="5"/>
  <c r="B106" i="5"/>
  <c r="D105" i="5"/>
  <c r="C105" i="5"/>
  <c r="B105" i="5"/>
  <c r="D104" i="5"/>
  <c r="C104" i="5"/>
  <c r="D103" i="5"/>
  <c r="C103" i="5"/>
  <c r="B103" i="5"/>
  <c r="D102" i="5"/>
  <c r="C102" i="5"/>
  <c r="B102" i="5"/>
  <c r="D101" i="5"/>
  <c r="C101" i="5"/>
  <c r="B101" i="5"/>
  <c r="D100" i="5"/>
  <c r="C100" i="5"/>
  <c r="B100" i="5"/>
  <c r="D99" i="5"/>
  <c r="C99" i="5"/>
  <c r="B99" i="5"/>
  <c r="D98" i="5"/>
  <c r="C98" i="5"/>
  <c r="D97" i="5"/>
  <c r="C97" i="5"/>
  <c r="B97" i="5"/>
  <c r="D96" i="5"/>
  <c r="C96" i="5"/>
  <c r="B96" i="5"/>
  <c r="D95" i="5"/>
  <c r="C95" i="5"/>
  <c r="B95" i="5"/>
  <c r="D94" i="5"/>
  <c r="C94" i="5"/>
  <c r="B94" i="5"/>
  <c r="D93" i="5"/>
  <c r="C93" i="5"/>
  <c r="B93" i="5"/>
  <c r="D92" i="5"/>
  <c r="C92" i="5"/>
  <c r="D91" i="5"/>
  <c r="C91" i="5"/>
  <c r="B91" i="5"/>
  <c r="D90" i="5"/>
  <c r="C90" i="5"/>
  <c r="B90" i="5"/>
  <c r="D89" i="5"/>
  <c r="C89" i="5"/>
  <c r="B89" i="5"/>
  <c r="D88" i="5"/>
  <c r="C88" i="5"/>
  <c r="B88" i="5"/>
  <c r="D87" i="5"/>
  <c r="C87" i="5"/>
  <c r="B87" i="5"/>
  <c r="D86" i="5"/>
  <c r="C86" i="5"/>
  <c r="D85" i="5"/>
  <c r="C85" i="5"/>
  <c r="B85" i="5"/>
  <c r="D84" i="5"/>
  <c r="C84" i="5"/>
  <c r="B84" i="5"/>
  <c r="D83" i="5"/>
  <c r="C83" i="5"/>
  <c r="B83" i="5"/>
  <c r="D82" i="5"/>
  <c r="C82" i="5"/>
  <c r="B82" i="5"/>
  <c r="D81" i="5"/>
  <c r="C81" i="5"/>
  <c r="B81" i="5"/>
  <c r="D80" i="5"/>
  <c r="C80" i="5"/>
  <c r="B80" i="5"/>
  <c r="D79" i="5"/>
  <c r="C79" i="5"/>
  <c r="B79" i="5"/>
  <c r="D78" i="5"/>
  <c r="C78" i="5"/>
  <c r="D77" i="5"/>
  <c r="C77" i="5"/>
  <c r="B77" i="5"/>
  <c r="D76" i="5"/>
  <c r="C76" i="5"/>
  <c r="B76" i="5"/>
  <c r="D75" i="5"/>
  <c r="C75" i="5"/>
  <c r="B75" i="5"/>
  <c r="D74" i="5"/>
  <c r="C74" i="5"/>
  <c r="B74" i="5"/>
  <c r="D73" i="5"/>
  <c r="C73" i="5"/>
  <c r="B73" i="5"/>
  <c r="D72" i="5"/>
  <c r="C72" i="5"/>
  <c r="D71" i="5"/>
  <c r="C71" i="5"/>
  <c r="B71" i="5"/>
  <c r="D70" i="5"/>
  <c r="C70" i="5"/>
  <c r="B70" i="5"/>
  <c r="D69" i="5"/>
  <c r="C69" i="5"/>
  <c r="B69" i="5"/>
  <c r="D68" i="5"/>
  <c r="C68" i="5"/>
  <c r="B68" i="5"/>
  <c r="D67" i="5"/>
  <c r="C67" i="5"/>
  <c r="B67" i="5"/>
  <c r="D66" i="5"/>
  <c r="C66" i="5"/>
  <c r="B66" i="5"/>
  <c r="D65" i="5"/>
  <c r="C65" i="5"/>
  <c r="B65" i="5"/>
  <c r="D64" i="5"/>
  <c r="C64" i="5"/>
  <c r="B64" i="5"/>
  <c r="D63" i="5"/>
  <c r="C63" i="5"/>
  <c r="B63" i="5"/>
  <c r="D62" i="5"/>
  <c r="C62" i="5"/>
  <c r="D61" i="5"/>
  <c r="C61" i="5"/>
  <c r="B61" i="5"/>
  <c r="D60" i="5"/>
  <c r="C60" i="5"/>
  <c r="B60" i="5"/>
  <c r="D59" i="5"/>
  <c r="C59" i="5"/>
  <c r="B59" i="5"/>
  <c r="D58" i="5"/>
  <c r="C58" i="5"/>
  <c r="B58" i="5"/>
  <c r="D57" i="5"/>
  <c r="C57" i="5"/>
  <c r="B57" i="5"/>
  <c r="D56" i="5"/>
  <c r="C56" i="5"/>
  <c r="B56" i="5"/>
  <c r="D55" i="5"/>
  <c r="C55" i="5"/>
  <c r="D54" i="5"/>
  <c r="C54" i="5"/>
  <c r="B54" i="5"/>
  <c r="D53" i="5"/>
  <c r="C53" i="5"/>
  <c r="B53" i="5"/>
  <c r="D52" i="5"/>
  <c r="C52" i="5"/>
  <c r="B52" i="5"/>
  <c r="D51" i="5"/>
  <c r="C51" i="5"/>
  <c r="B51" i="5"/>
  <c r="D50" i="5"/>
  <c r="C50" i="5"/>
  <c r="B50" i="5"/>
  <c r="D49" i="5"/>
  <c r="C49" i="5"/>
  <c r="B49" i="5"/>
  <c r="D48" i="5"/>
  <c r="C48" i="5"/>
  <c r="B48" i="5"/>
  <c r="D47" i="5"/>
  <c r="C47" i="5"/>
  <c r="B47" i="5"/>
  <c r="D46" i="5"/>
  <c r="C46" i="5"/>
  <c r="B46" i="5"/>
  <c r="D45" i="5"/>
  <c r="C45" i="5"/>
  <c r="D44" i="5"/>
  <c r="C44" i="5"/>
  <c r="B44" i="5"/>
  <c r="D43" i="5"/>
  <c r="C43" i="5"/>
  <c r="B43" i="5"/>
  <c r="D42" i="5"/>
  <c r="C42" i="5"/>
  <c r="B42" i="5"/>
  <c r="D41" i="5"/>
  <c r="C41" i="5"/>
  <c r="B41" i="5"/>
  <c r="D40" i="5"/>
  <c r="C40" i="5"/>
  <c r="B40" i="5"/>
  <c r="D39" i="5"/>
  <c r="C39" i="5"/>
  <c r="B39" i="5"/>
  <c r="D38" i="5"/>
  <c r="C38" i="5"/>
  <c r="B38" i="5"/>
  <c r="C37" i="5"/>
  <c r="B37" i="5"/>
  <c r="A37" i="5"/>
  <c r="D37" i="5" s="1"/>
  <c r="D36" i="5"/>
  <c r="C36" i="5"/>
  <c r="B36" i="5"/>
  <c r="A36" i="5"/>
  <c r="D35" i="5"/>
  <c r="C35" i="5"/>
  <c r="A35" i="5"/>
  <c r="B35" i="5" s="1"/>
  <c r="C34" i="5"/>
  <c r="B34" i="5"/>
  <c r="A34" i="5"/>
  <c r="D34" i="5" s="1"/>
  <c r="D33" i="5"/>
  <c r="C33" i="5"/>
  <c r="B33" i="5"/>
  <c r="A33" i="5"/>
  <c r="D32" i="5"/>
  <c r="C32" i="5"/>
  <c r="A32" i="5"/>
  <c r="B32" i="5" s="1"/>
  <c r="C30" i="5"/>
  <c r="B30" i="5"/>
  <c r="A30" i="5"/>
  <c r="D30" i="5" s="1"/>
  <c r="D29" i="5"/>
  <c r="C29" i="5"/>
  <c r="B29" i="5"/>
  <c r="A29" i="5"/>
  <c r="D28" i="5"/>
  <c r="C28" i="5"/>
  <c r="A28" i="5"/>
  <c r="B28" i="5" s="1"/>
  <c r="C27" i="5"/>
  <c r="B27" i="5"/>
  <c r="A27" i="5"/>
  <c r="D27" i="5" s="1"/>
  <c r="D26" i="5"/>
  <c r="C26" i="5"/>
  <c r="B26" i="5"/>
  <c r="A26" i="5"/>
  <c r="D25" i="5"/>
  <c r="C25" i="5"/>
  <c r="A25" i="5"/>
  <c r="B25" i="5" s="1"/>
  <c r="C24" i="5"/>
  <c r="B24" i="5"/>
  <c r="A24" i="5"/>
  <c r="D24" i="5" s="1"/>
  <c r="D23" i="5"/>
  <c r="C23" i="5"/>
  <c r="F120" i="4"/>
  <c r="D120" i="4"/>
  <c r="C120" i="4"/>
  <c r="A120" i="4"/>
  <c r="D119" i="4"/>
  <c r="C119" i="4"/>
  <c r="A119" i="4"/>
  <c r="F119" i="4" s="1"/>
  <c r="F118" i="4"/>
  <c r="D118" i="4"/>
  <c r="C118" i="4"/>
  <c r="A118" i="4"/>
  <c r="D117" i="4"/>
  <c r="C117" i="4"/>
  <c r="A117" i="4"/>
  <c r="A116" i="4"/>
  <c r="H115" i="4"/>
  <c r="F115" i="4"/>
  <c r="D115" i="4"/>
  <c r="C115" i="4"/>
  <c r="A115" i="4"/>
  <c r="H114" i="4"/>
  <c r="D114" i="4"/>
  <c r="C114" i="4"/>
  <c r="A114" i="4"/>
  <c r="F114" i="4" s="1"/>
  <c r="H113" i="4"/>
  <c r="F113" i="4"/>
  <c r="D113" i="4"/>
  <c r="C113" i="4"/>
  <c r="A113" i="4"/>
  <c r="A112" i="4"/>
  <c r="H111" i="4"/>
  <c r="D111" i="4"/>
  <c r="C111" i="4"/>
  <c r="A111" i="4"/>
  <c r="F111" i="4" s="1"/>
  <c r="D110" i="4"/>
  <c r="C110" i="4"/>
  <c r="A110" i="4"/>
  <c r="H110" i="4" s="1"/>
  <c r="H109" i="4"/>
  <c r="D109" i="4"/>
  <c r="C109" i="4"/>
  <c r="B109" i="4"/>
  <c r="A109" i="4"/>
  <c r="F109" i="4" s="1"/>
  <c r="D108" i="4"/>
  <c r="C108" i="4"/>
  <c r="A108" i="4"/>
  <c r="H108" i="4" s="1"/>
  <c r="H107" i="4"/>
  <c r="D107" i="4"/>
  <c r="C107" i="4"/>
  <c r="B107" i="4"/>
  <c r="A107" i="4"/>
  <c r="F107" i="4" s="1"/>
  <c r="A106" i="4"/>
  <c r="D105" i="4"/>
  <c r="C105" i="4"/>
  <c r="A105" i="4"/>
  <c r="F105" i="4" s="1"/>
  <c r="D104" i="4"/>
  <c r="C104" i="4"/>
  <c r="A104" i="4"/>
  <c r="H104" i="4" s="1"/>
  <c r="H103" i="4"/>
  <c r="D103" i="4"/>
  <c r="C103" i="4"/>
  <c r="A103" i="4"/>
  <c r="F103" i="4" s="1"/>
  <c r="D102" i="4"/>
  <c r="C102" i="4"/>
  <c r="A102" i="4"/>
  <c r="H102" i="4" s="1"/>
  <c r="D101" i="4"/>
  <c r="C101" i="4"/>
  <c r="B101" i="4"/>
  <c r="A101" i="4"/>
  <c r="F101" i="4" s="1"/>
  <c r="A100" i="4"/>
  <c r="D99" i="4"/>
  <c r="C99" i="4"/>
  <c r="A99" i="4"/>
  <c r="H99" i="4" s="1"/>
  <c r="F98" i="4"/>
  <c r="D98" i="4"/>
  <c r="C98" i="4"/>
  <c r="A98" i="4"/>
  <c r="H98" i="4" s="1"/>
  <c r="D97" i="4"/>
  <c r="C97" i="4"/>
  <c r="A97" i="4"/>
  <c r="F96" i="4"/>
  <c r="D96" i="4"/>
  <c r="C96" i="4"/>
  <c r="B96" i="4"/>
  <c r="A96" i="4"/>
  <c r="H96" i="4" s="1"/>
  <c r="H95" i="4"/>
  <c r="D95" i="4"/>
  <c r="C95" i="4"/>
  <c r="A95" i="4"/>
  <c r="F95" i="4" s="1"/>
  <c r="A94" i="4"/>
  <c r="D93" i="4"/>
  <c r="C93" i="4"/>
  <c r="A93" i="4"/>
  <c r="H92" i="4"/>
  <c r="F92" i="4"/>
  <c r="D92" i="4"/>
  <c r="C92" i="4"/>
  <c r="A92" i="4"/>
  <c r="D91" i="4"/>
  <c r="C91" i="4"/>
  <c r="A91" i="4"/>
  <c r="H90" i="4"/>
  <c r="F90" i="4"/>
  <c r="D90" i="4"/>
  <c r="C90" i="4"/>
  <c r="B90" i="4"/>
  <c r="A90" i="4"/>
  <c r="D89" i="4"/>
  <c r="C89" i="4"/>
  <c r="A89" i="4"/>
  <c r="H88" i="4"/>
  <c r="F88" i="4"/>
  <c r="D88" i="4"/>
  <c r="C88" i="4"/>
  <c r="B88" i="4"/>
  <c r="A88" i="4"/>
  <c r="D87" i="4"/>
  <c r="C87" i="4"/>
  <c r="A87" i="4"/>
  <c r="A86" i="4"/>
  <c r="H85" i="4"/>
  <c r="F85" i="4"/>
  <c r="D85" i="4"/>
  <c r="C85" i="4"/>
  <c r="A85" i="4"/>
  <c r="D84" i="4"/>
  <c r="C84" i="4"/>
  <c r="A84" i="4"/>
  <c r="H84" i="4" s="1"/>
  <c r="H83" i="4"/>
  <c r="F83" i="4"/>
  <c r="D83" i="4"/>
  <c r="C83" i="4"/>
  <c r="A83" i="4"/>
  <c r="D82" i="4"/>
  <c r="C82" i="4"/>
  <c r="B82" i="4"/>
  <c r="A82" i="4"/>
  <c r="H82" i="4" s="1"/>
  <c r="H81" i="4"/>
  <c r="F81" i="4"/>
  <c r="D81" i="4"/>
  <c r="C81" i="4"/>
  <c r="A81" i="4"/>
  <c r="A80" i="4"/>
  <c r="D79" i="4"/>
  <c r="C79" i="4"/>
  <c r="B79" i="4"/>
  <c r="A79" i="4"/>
  <c r="H79" i="4" s="1"/>
  <c r="H78" i="4"/>
  <c r="F78" i="4"/>
  <c r="D78" i="4"/>
  <c r="C78" i="4"/>
  <c r="A78" i="4"/>
  <c r="D77" i="4"/>
  <c r="C77" i="4"/>
  <c r="A77" i="4"/>
  <c r="H77" i="4" s="1"/>
  <c r="H76" i="4"/>
  <c r="F76" i="4"/>
  <c r="D76" i="4"/>
  <c r="C76" i="4"/>
  <c r="A76" i="4"/>
  <c r="D75" i="4"/>
  <c r="C75" i="4"/>
  <c r="B75" i="4"/>
  <c r="A75" i="4"/>
  <c r="H75" i="4" s="1"/>
  <c r="D74" i="4"/>
  <c r="C74" i="4"/>
  <c r="A74" i="4"/>
  <c r="H74" i="4" s="1"/>
  <c r="D73" i="4"/>
  <c r="C73" i="4"/>
  <c r="A73" i="4"/>
  <c r="H73" i="4" s="1"/>
  <c r="D72" i="4"/>
  <c r="C72" i="4"/>
  <c r="A72" i="4"/>
  <c r="H72" i="4" s="1"/>
  <c r="H71" i="4"/>
  <c r="D71" i="4"/>
  <c r="C71" i="4"/>
  <c r="A71" i="4"/>
  <c r="F71" i="4" s="1"/>
  <c r="A70" i="4"/>
  <c r="D69" i="4"/>
  <c r="C69" i="4"/>
  <c r="B69" i="4"/>
  <c r="A69" i="4"/>
  <c r="H69" i="4" s="1"/>
  <c r="D68" i="4"/>
  <c r="C68" i="4"/>
  <c r="A68" i="4"/>
  <c r="F68" i="4" s="1"/>
  <c r="D67" i="4"/>
  <c r="C67" i="4"/>
  <c r="A67" i="4"/>
  <c r="H67" i="4" s="1"/>
  <c r="H66" i="4"/>
  <c r="D66" i="4"/>
  <c r="C66" i="4"/>
  <c r="A66" i="4"/>
  <c r="F66" i="4" s="1"/>
  <c r="D65" i="4"/>
  <c r="C65" i="4"/>
  <c r="B65" i="4"/>
  <c r="A65" i="4"/>
  <c r="H65" i="4" s="1"/>
  <c r="H64" i="4"/>
  <c r="F64" i="4"/>
  <c r="D64" i="4"/>
  <c r="C64" i="4"/>
  <c r="A63" i="4"/>
  <c r="H62" i="4"/>
  <c r="F62" i="4"/>
  <c r="D62" i="4"/>
  <c r="C62" i="4"/>
  <c r="H61" i="4"/>
  <c r="F61" i="4"/>
  <c r="D61" i="4"/>
  <c r="C61" i="4"/>
  <c r="H60" i="4"/>
  <c r="F60" i="4"/>
  <c r="D60" i="4"/>
  <c r="C60" i="4"/>
  <c r="H59" i="4"/>
  <c r="F59" i="4"/>
  <c r="D59" i="4"/>
  <c r="C59" i="4"/>
  <c r="H58" i="4"/>
  <c r="F58" i="4"/>
  <c r="D58" i="4"/>
  <c r="C58" i="4"/>
  <c r="H57" i="4"/>
  <c r="F57" i="4"/>
  <c r="D57" i="4"/>
  <c r="C57" i="4"/>
  <c r="B57" i="4"/>
  <c r="H56" i="4"/>
  <c r="F56" i="4"/>
  <c r="D56" i="4"/>
  <c r="C56" i="4"/>
  <c r="H55" i="4"/>
  <c r="F55" i="4"/>
  <c r="D55" i="4"/>
  <c r="C55" i="4"/>
  <c r="H54" i="4"/>
  <c r="F54" i="4"/>
  <c r="D54" i="4"/>
  <c r="C54" i="4"/>
  <c r="A53" i="4"/>
  <c r="H52" i="4"/>
  <c r="F52" i="4"/>
  <c r="D52" i="4"/>
  <c r="C52" i="4"/>
  <c r="A52" i="4"/>
  <c r="D51" i="4"/>
  <c r="C51" i="4"/>
  <c r="B51" i="4"/>
  <c r="A51" i="4"/>
  <c r="H51" i="4" s="1"/>
  <c r="H50" i="4"/>
  <c r="F50" i="4"/>
  <c r="D50" i="4"/>
  <c r="C50" i="4"/>
  <c r="A50" i="4"/>
  <c r="D49" i="4"/>
  <c r="C49" i="4"/>
  <c r="B49" i="4"/>
  <c r="A49" i="4"/>
  <c r="H49" i="4" s="1"/>
  <c r="H48" i="4"/>
  <c r="F48" i="4"/>
  <c r="D48" i="4"/>
  <c r="C48" i="4"/>
  <c r="A48" i="4"/>
  <c r="D47" i="4"/>
  <c r="C47" i="4"/>
  <c r="A47" i="4"/>
  <c r="H47" i="4" s="1"/>
  <c r="H46" i="4"/>
  <c r="F46" i="4"/>
  <c r="D46" i="4"/>
  <c r="C46" i="4"/>
  <c r="A46" i="4"/>
  <c r="D45" i="4"/>
  <c r="C45" i="4"/>
  <c r="B45" i="4"/>
  <c r="A45" i="4"/>
  <c r="H45" i="4" s="1"/>
  <c r="H44" i="4"/>
  <c r="F44" i="4"/>
  <c r="D44" i="4"/>
  <c r="C44" i="4"/>
  <c r="A44" i="4"/>
  <c r="D43" i="4"/>
  <c r="C43" i="4"/>
  <c r="A43" i="4"/>
  <c r="H43" i="4" s="1"/>
  <c r="H42" i="4"/>
  <c r="F42" i="4"/>
  <c r="D42" i="4"/>
  <c r="C42" i="4"/>
  <c r="A42" i="4"/>
  <c r="H41" i="4"/>
  <c r="D41" i="4"/>
  <c r="C41" i="4"/>
  <c r="A41" i="4"/>
  <c r="F41" i="4" s="1"/>
  <c r="H40" i="4"/>
  <c r="F40" i="4"/>
  <c r="D40" i="4"/>
  <c r="C40" i="4"/>
  <c r="A40" i="4"/>
  <c r="A39" i="4"/>
  <c r="H38" i="4"/>
  <c r="C38" i="4"/>
  <c r="A38" i="4"/>
  <c r="H37" i="4"/>
  <c r="F37" i="4"/>
  <c r="D37" i="4"/>
  <c r="C37" i="4"/>
  <c r="A37" i="4"/>
  <c r="D36" i="4"/>
  <c r="C36" i="4"/>
  <c r="A36" i="4"/>
  <c r="H36" i="4" s="1"/>
  <c r="H35" i="4"/>
  <c r="F35" i="4"/>
  <c r="D35" i="4"/>
  <c r="C35" i="4"/>
  <c r="A35" i="4"/>
  <c r="D34" i="4"/>
  <c r="C34" i="4"/>
  <c r="A34" i="4"/>
  <c r="H34" i="4" s="1"/>
  <c r="H33" i="4"/>
  <c r="F33" i="4"/>
  <c r="D33" i="4"/>
  <c r="C33" i="4"/>
  <c r="A33" i="4"/>
  <c r="C32" i="4"/>
  <c r="A32" i="4"/>
  <c r="A31" i="4"/>
  <c r="C25" i="4"/>
  <c r="C24" i="4"/>
  <c r="C23" i="4"/>
  <c r="C22" i="4"/>
  <c r="C21" i="4"/>
  <c r="C20" i="4"/>
  <c r="C19" i="4"/>
  <c r="C18" i="4"/>
  <c r="C17" i="4"/>
  <c r="C16" i="4"/>
  <c r="C15" i="4"/>
  <c r="C14" i="4"/>
  <c r="G9" i="4"/>
  <c r="B9" i="4"/>
  <c r="B8" i="4"/>
  <c r="G7" i="4"/>
  <c r="B7" i="4"/>
  <c r="G6" i="4"/>
  <c r="B6" i="4"/>
  <c r="I2" i="4"/>
  <c r="E113" i="3"/>
  <c r="B113" i="3"/>
  <c r="B120" i="4" s="1"/>
  <c r="E112" i="3"/>
  <c r="B112" i="3"/>
  <c r="B119" i="4" s="1"/>
  <c r="E111" i="3"/>
  <c r="B111" i="3"/>
  <c r="B118" i="4" s="1"/>
  <c r="E110" i="3"/>
  <c r="B110" i="3"/>
  <c r="B117" i="4" s="1"/>
  <c r="F109" i="3"/>
  <c r="E108" i="3"/>
  <c r="B108" i="3"/>
  <c r="B115" i="4" s="1"/>
  <c r="E107" i="3"/>
  <c r="B107" i="3"/>
  <c r="B114" i="4" s="1"/>
  <c r="E106" i="3"/>
  <c r="B106" i="3"/>
  <c r="F105" i="3"/>
  <c r="F104" i="3"/>
  <c r="E104" i="3"/>
  <c r="B104" i="3"/>
  <c r="B111" i="4" s="1"/>
  <c r="E103" i="3"/>
  <c r="B103" i="3"/>
  <c r="B110" i="4" s="1"/>
  <c r="E102" i="3"/>
  <c r="B102" i="3"/>
  <c r="E101" i="3"/>
  <c r="B101" i="3"/>
  <c r="B108" i="4" s="1"/>
  <c r="F100" i="3"/>
  <c r="E100" i="3"/>
  <c r="B100" i="3"/>
  <c r="F99" i="3"/>
  <c r="E98" i="3"/>
  <c r="B98" i="3"/>
  <c r="B105" i="4" s="1"/>
  <c r="E97" i="3"/>
  <c r="B97" i="3"/>
  <c r="B104" i="4" s="1"/>
  <c r="E96" i="3"/>
  <c r="B96" i="3"/>
  <c r="B103" i="4" s="1"/>
  <c r="F95" i="3"/>
  <c r="E95" i="3"/>
  <c r="B95" i="3"/>
  <c r="B102" i="4" s="1"/>
  <c r="E94" i="3"/>
  <c r="B94" i="3"/>
  <c r="F93" i="3"/>
  <c r="E92" i="3"/>
  <c r="B92" i="3"/>
  <c r="B99" i="4" s="1"/>
  <c r="E91" i="3"/>
  <c r="B91" i="3"/>
  <c r="B98" i="4" s="1"/>
  <c r="F90" i="3"/>
  <c r="E90" i="3"/>
  <c r="B90" i="3"/>
  <c r="B97" i="4" s="1"/>
  <c r="E89" i="3"/>
  <c r="B89" i="3"/>
  <c r="B72" i="7" s="1"/>
  <c r="E88" i="3"/>
  <c r="B88" i="3"/>
  <c r="B71" i="7" s="1"/>
  <c r="F87" i="3"/>
  <c r="E86" i="3"/>
  <c r="B86" i="3"/>
  <c r="B93" i="4" s="1"/>
  <c r="F85" i="3"/>
  <c r="E85" i="3"/>
  <c r="B85" i="3"/>
  <c r="B66" i="7" s="1"/>
  <c r="E84" i="3"/>
  <c r="B84" i="3"/>
  <c r="B65" i="7" s="1"/>
  <c r="E83" i="3"/>
  <c r="B83" i="3"/>
  <c r="B64" i="7" s="1"/>
  <c r="E82" i="3"/>
  <c r="B82" i="3"/>
  <c r="B89" i="4" s="1"/>
  <c r="F81" i="3"/>
  <c r="E81" i="3"/>
  <c r="B81" i="3"/>
  <c r="B62" i="7" s="1"/>
  <c r="E80" i="3"/>
  <c r="B80" i="3"/>
  <c r="B87" i="4" s="1"/>
  <c r="F79" i="3"/>
  <c r="E78" i="3"/>
  <c r="B78" i="3"/>
  <c r="B85" i="4" s="1"/>
  <c r="E77" i="3"/>
  <c r="B77" i="3"/>
  <c r="B84" i="4" s="1"/>
  <c r="E76" i="3"/>
  <c r="B76" i="3"/>
  <c r="B83" i="4" s="1"/>
  <c r="E75" i="3"/>
  <c r="B75" i="3"/>
  <c r="B94" i="7" s="1"/>
  <c r="E74" i="3"/>
  <c r="B74" i="3"/>
  <c r="B81" i="4" s="1"/>
  <c r="F73" i="3"/>
  <c r="F72" i="3"/>
  <c r="E72" i="3"/>
  <c r="B72" i="3"/>
  <c r="E71" i="3"/>
  <c r="B71" i="3"/>
  <c r="B78" i="4" s="1"/>
  <c r="E70" i="3"/>
  <c r="B70" i="3"/>
  <c r="B77" i="4" s="1"/>
  <c r="E69" i="3"/>
  <c r="B69" i="3"/>
  <c r="B76" i="4" s="1"/>
  <c r="F68" i="3"/>
  <c r="E68" i="3"/>
  <c r="B68" i="3"/>
  <c r="B49" i="7" s="1"/>
  <c r="E67" i="3"/>
  <c r="B67" i="3"/>
  <c r="B74" i="4" s="1"/>
  <c r="E66" i="3"/>
  <c r="B66" i="3"/>
  <c r="B47" i="7" s="1"/>
  <c r="E65" i="3"/>
  <c r="B65" i="3"/>
  <c r="F64" i="3"/>
  <c r="E64" i="3"/>
  <c r="B64" i="3"/>
  <c r="B45" i="7" s="1"/>
  <c r="F63" i="3"/>
  <c r="E62" i="3"/>
  <c r="B62" i="3"/>
  <c r="B43" i="7" s="1"/>
  <c r="E61" i="3"/>
  <c r="B61" i="3"/>
  <c r="B42" i="7" s="1"/>
  <c r="E60" i="3"/>
  <c r="B60" i="3"/>
  <c r="B41" i="7" s="1"/>
  <c r="F59" i="3"/>
  <c r="E59" i="3"/>
  <c r="B59" i="3"/>
  <c r="B66" i="4" s="1"/>
  <c r="E58" i="3"/>
  <c r="B58" i="3"/>
  <c r="B39" i="7" s="1"/>
  <c r="E57" i="3"/>
  <c r="B57" i="3"/>
  <c r="B38" i="7" s="1"/>
  <c r="F56" i="3"/>
  <c r="E55" i="3"/>
  <c r="B55" i="3"/>
  <c r="B62" i="4" s="1"/>
  <c r="E54" i="3"/>
  <c r="B54" i="3"/>
  <c r="B61" i="4" s="1"/>
  <c r="E53" i="3"/>
  <c r="B53" i="3"/>
  <c r="B60" i="4" s="1"/>
  <c r="E52" i="3"/>
  <c r="B52" i="3"/>
  <c r="B59" i="4" s="1"/>
  <c r="E51" i="3"/>
  <c r="B51" i="3"/>
  <c r="B58" i="4" s="1"/>
  <c r="E50" i="3"/>
  <c r="B50" i="3"/>
  <c r="E49" i="3"/>
  <c r="B49" i="3"/>
  <c r="B56" i="4" s="1"/>
  <c r="E48" i="3"/>
  <c r="B48" i="3"/>
  <c r="B55" i="4" s="1"/>
  <c r="E47" i="3"/>
  <c r="B47" i="3"/>
  <c r="B54" i="4" s="1"/>
  <c r="F46" i="3"/>
  <c r="E45" i="3"/>
  <c r="B45" i="3"/>
  <c r="B52" i="4" s="1"/>
  <c r="E44" i="3"/>
  <c r="B44" i="3"/>
  <c r="E43" i="3"/>
  <c r="B43" i="3"/>
  <c r="B50" i="4" s="1"/>
  <c r="F42" i="3"/>
  <c r="E42" i="3"/>
  <c r="B42" i="3"/>
  <c r="E41" i="3"/>
  <c r="B41" i="3"/>
  <c r="B48" i="4" s="1"/>
  <c r="E40" i="3"/>
  <c r="B40" i="3"/>
  <c r="B47" i="4" s="1"/>
  <c r="E39" i="3"/>
  <c r="B39" i="3"/>
  <c r="B46" i="4" s="1"/>
  <c r="F38" i="3"/>
  <c r="E38" i="3"/>
  <c r="B38" i="3"/>
  <c r="B28" i="7" s="1"/>
  <c r="E37" i="3"/>
  <c r="B37" i="3"/>
  <c r="B44" i="4" s="1"/>
  <c r="E36" i="3"/>
  <c r="B36" i="3"/>
  <c r="B26" i="7" s="1"/>
  <c r="E35" i="3"/>
  <c r="B35" i="3"/>
  <c r="F34" i="3"/>
  <c r="E34" i="3"/>
  <c r="B34" i="3"/>
  <c r="B24" i="7" s="1"/>
  <c r="E33" i="3"/>
  <c r="B33" i="3"/>
  <c r="F32" i="3"/>
  <c r="E31" i="3"/>
  <c r="B31" i="3"/>
  <c r="B38" i="4" s="1"/>
  <c r="E30" i="3"/>
  <c r="B30" i="3"/>
  <c r="B37" i="4" s="1"/>
  <c r="F29" i="3"/>
  <c r="E29" i="3"/>
  <c r="B29" i="3"/>
  <c r="B36" i="4" s="1"/>
  <c r="E28" i="3"/>
  <c r="B28" i="3"/>
  <c r="B35" i="4" s="1"/>
  <c r="E27" i="3"/>
  <c r="B27" i="3"/>
  <c r="B34" i="4" s="1"/>
  <c r="F26" i="3"/>
  <c r="E26" i="3"/>
  <c r="B26" i="3"/>
  <c r="B33" i="4" s="1"/>
  <c r="F25" i="3"/>
  <c r="E25" i="3"/>
  <c r="B25" i="3"/>
  <c r="B32" i="4" s="1"/>
  <c r="Q95" i="9" l="1"/>
  <c r="H120" i="4" s="1"/>
  <c r="Q92" i="9"/>
  <c r="H117" i="4" s="1"/>
  <c r="R92" i="9" s="1"/>
  <c r="S92" i="9" s="1"/>
  <c r="H97" i="4"/>
  <c r="R76" i="9" s="1"/>
  <c r="S76" i="9" s="1"/>
  <c r="J76" i="9" s="1"/>
  <c r="C25" i="8"/>
  <c r="D25" i="8"/>
  <c r="E25" i="8" s="1"/>
  <c r="C26" i="8"/>
  <c r="F110" i="3"/>
  <c r="F60" i="3"/>
  <c r="F43" i="3"/>
  <c r="F101" i="3"/>
  <c r="F36" i="4"/>
  <c r="F74" i="4"/>
  <c r="H93" i="4"/>
  <c r="F93" i="4"/>
  <c r="B74" i="7"/>
  <c r="H87" i="4"/>
  <c r="R67" i="9" s="1"/>
  <c r="S67" i="9" s="1"/>
  <c r="F87" i="4"/>
  <c r="F47" i="3"/>
  <c r="F51" i="3"/>
  <c r="F77" i="3"/>
  <c r="F30" i="3"/>
  <c r="F86" i="3"/>
  <c r="B67" i="4"/>
  <c r="D52" i="8"/>
  <c r="E52" i="8" s="1"/>
  <c r="F39" i="3"/>
  <c r="F65" i="3"/>
  <c r="F69" i="3"/>
  <c r="F48" i="3"/>
  <c r="F52" i="3"/>
  <c r="F74" i="3"/>
  <c r="F78" i="3"/>
  <c r="F72" i="4"/>
  <c r="H101" i="4"/>
  <c r="R79" i="9" s="1"/>
  <c r="S79" i="9" s="1"/>
  <c r="D28" i="8"/>
  <c r="E28" i="8" s="1"/>
  <c r="F27" i="3"/>
  <c r="R89" i="9"/>
  <c r="S89" i="9" s="1"/>
  <c r="R86" i="9"/>
  <c r="S86" i="9" s="1"/>
  <c r="J86" i="9" s="1"/>
  <c r="R80" i="9"/>
  <c r="S80" i="9" s="1"/>
  <c r="J80" i="9" s="1"/>
  <c r="R77" i="9"/>
  <c r="S77" i="9" s="1"/>
  <c r="J77" i="9" s="1"/>
  <c r="O67" i="9"/>
  <c r="P67" i="9" s="1"/>
  <c r="O64" i="9"/>
  <c r="P64" i="9" s="1"/>
  <c r="O61" i="9"/>
  <c r="P61" i="9" s="1"/>
  <c r="O58" i="9"/>
  <c r="P58" i="9" s="1"/>
  <c r="O55" i="9"/>
  <c r="P55" i="9" s="1"/>
  <c r="O52" i="9"/>
  <c r="P52" i="9" s="1"/>
  <c r="O49" i="9"/>
  <c r="P49" i="9" s="1"/>
  <c r="O46" i="9"/>
  <c r="P46" i="9" s="1"/>
  <c r="O43" i="9"/>
  <c r="P43" i="9" s="1"/>
  <c r="O40" i="9"/>
  <c r="P40" i="9" s="1"/>
  <c r="O37" i="9"/>
  <c r="P37" i="9" s="1"/>
  <c r="O34" i="9"/>
  <c r="P34" i="9" s="1"/>
  <c r="O31" i="9"/>
  <c r="P31" i="9" s="1"/>
  <c r="O28" i="9"/>
  <c r="P28" i="9" s="1"/>
  <c r="O25" i="9"/>
  <c r="P25" i="9" s="1"/>
  <c r="H32" i="4"/>
  <c r="R18" i="9" s="1"/>
  <c r="S18" i="9" s="1"/>
  <c r="R74" i="9"/>
  <c r="S74" i="9" s="1"/>
  <c r="R93" i="9"/>
  <c r="S93" i="9" s="1"/>
  <c r="J93" i="9" s="1"/>
  <c r="O92" i="9"/>
  <c r="P92" i="9" s="1"/>
  <c r="O89" i="9"/>
  <c r="P89" i="9" s="1"/>
  <c r="O86" i="9"/>
  <c r="P86" i="9" s="1"/>
  <c r="O83" i="9"/>
  <c r="P83" i="9" s="1"/>
  <c r="O80" i="9"/>
  <c r="P80" i="9" s="1"/>
  <c r="T80" i="9" s="1"/>
  <c r="O77" i="9"/>
  <c r="P77" i="9" s="1"/>
  <c r="R68" i="9"/>
  <c r="S68" i="9" s="1"/>
  <c r="J68" i="9" s="1"/>
  <c r="R65" i="9"/>
  <c r="S65" i="9" s="1"/>
  <c r="J65" i="9" s="1"/>
  <c r="R62" i="9"/>
  <c r="S62" i="9" s="1"/>
  <c r="R59" i="9"/>
  <c r="S59" i="9" s="1"/>
  <c r="J59" i="9" s="1"/>
  <c r="R56" i="9"/>
  <c r="S56" i="9" s="1"/>
  <c r="J56" i="9" s="1"/>
  <c r="R53" i="9"/>
  <c r="S53" i="9" s="1"/>
  <c r="R50" i="9"/>
  <c r="S50" i="9" s="1"/>
  <c r="J50" i="9" s="1"/>
  <c r="R47" i="9"/>
  <c r="S47" i="9" s="1"/>
  <c r="R44" i="9"/>
  <c r="S44" i="9" s="1"/>
  <c r="J44" i="9" s="1"/>
  <c r="R41" i="9"/>
  <c r="S41" i="9" s="1"/>
  <c r="J41" i="9" s="1"/>
  <c r="R38" i="9"/>
  <c r="S38" i="9" s="1"/>
  <c r="R35" i="9"/>
  <c r="S35" i="9" s="1"/>
  <c r="J35" i="9" s="1"/>
  <c r="R32" i="9"/>
  <c r="S32" i="9" s="1"/>
  <c r="J32" i="9" s="1"/>
  <c r="R29" i="9"/>
  <c r="S29" i="9" s="1"/>
  <c r="J29" i="9" s="1"/>
  <c r="R26" i="9"/>
  <c r="S26" i="9" s="1"/>
  <c r="J26" i="9" s="1"/>
  <c r="R23" i="9"/>
  <c r="S23" i="9" s="1"/>
  <c r="J23" i="9" s="1"/>
  <c r="R20" i="9"/>
  <c r="S20" i="9" s="1"/>
  <c r="J20" i="9" s="1"/>
  <c r="O74" i="9"/>
  <c r="P74" i="9" s="1"/>
  <c r="O71" i="9"/>
  <c r="P71" i="9" s="1"/>
  <c r="R90" i="9"/>
  <c r="S90" i="9" s="1"/>
  <c r="J90" i="9" s="1"/>
  <c r="R87" i="9"/>
  <c r="S87" i="9" s="1"/>
  <c r="J87" i="9" s="1"/>
  <c r="R84" i="9"/>
  <c r="S84" i="9" s="1"/>
  <c r="R81" i="9"/>
  <c r="S81" i="9" s="1"/>
  <c r="J81" i="9" s="1"/>
  <c r="R78" i="9"/>
  <c r="S78" i="9" s="1"/>
  <c r="J78" i="9" s="1"/>
  <c r="O68" i="9"/>
  <c r="P68" i="9" s="1"/>
  <c r="O65" i="9"/>
  <c r="P65" i="9" s="1"/>
  <c r="O62" i="9"/>
  <c r="P62" i="9" s="1"/>
  <c r="O59" i="9"/>
  <c r="P59" i="9" s="1"/>
  <c r="O56" i="9"/>
  <c r="P56" i="9" s="1"/>
  <c r="O53" i="9"/>
  <c r="P53" i="9" s="1"/>
  <c r="O50" i="9"/>
  <c r="P50" i="9" s="1"/>
  <c r="O47" i="9"/>
  <c r="P47" i="9" s="1"/>
  <c r="O44" i="9"/>
  <c r="P44" i="9" s="1"/>
  <c r="O41" i="9"/>
  <c r="P41" i="9" s="1"/>
  <c r="T41" i="9" s="1"/>
  <c r="O38" i="9"/>
  <c r="P38" i="9" s="1"/>
  <c r="T38" i="9" s="1"/>
  <c r="O35" i="9"/>
  <c r="P35" i="9" s="1"/>
  <c r="T35" i="9" s="1"/>
  <c r="O32" i="9"/>
  <c r="P32" i="9" s="1"/>
  <c r="T32" i="9" s="1"/>
  <c r="O29" i="9"/>
  <c r="P29" i="9" s="1"/>
  <c r="O26" i="9"/>
  <c r="P26" i="9" s="1"/>
  <c r="O93" i="9"/>
  <c r="P93" i="9" s="1"/>
  <c r="R75" i="9"/>
  <c r="S75" i="9" s="1"/>
  <c r="J75" i="9" s="1"/>
  <c r="R72" i="9"/>
  <c r="S72" i="9" s="1"/>
  <c r="J72" i="9" s="1"/>
  <c r="O90" i="9"/>
  <c r="P90" i="9" s="1"/>
  <c r="O87" i="9"/>
  <c r="P87" i="9" s="1"/>
  <c r="O84" i="9"/>
  <c r="P84" i="9" s="1"/>
  <c r="O81" i="9"/>
  <c r="P81" i="9" s="1"/>
  <c r="O78" i="9"/>
  <c r="P78" i="9" s="1"/>
  <c r="R66" i="9"/>
  <c r="S66" i="9" s="1"/>
  <c r="J66" i="9" s="1"/>
  <c r="R63" i="9"/>
  <c r="S63" i="9" s="1"/>
  <c r="J63" i="9" s="1"/>
  <c r="R60" i="9"/>
  <c r="S60" i="9" s="1"/>
  <c r="J60" i="9" s="1"/>
  <c r="R57" i="9"/>
  <c r="S57" i="9" s="1"/>
  <c r="J57" i="9" s="1"/>
  <c r="R54" i="9"/>
  <c r="S54" i="9" s="1"/>
  <c r="J54" i="9" s="1"/>
  <c r="R48" i="9"/>
  <c r="S48" i="9" s="1"/>
  <c r="J48" i="9" s="1"/>
  <c r="R45" i="9"/>
  <c r="S45" i="9" s="1"/>
  <c r="J45" i="9" s="1"/>
  <c r="R42" i="9"/>
  <c r="S42" i="9" s="1"/>
  <c r="J42" i="9" s="1"/>
  <c r="R39" i="9"/>
  <c r="S39" i="9" s="1"/>
  <c r="J39" i="9" s="1"/>
  <c r="R36" i="9"/>
  <c r="S36" i="9" s="1"/>
  <c r="J36" i="9" s="1"/>
  <c r="R33" i="9"/>
  <c r="S33" i="9" s="1"/>
  <c r="J33" i="9" s="1"/>
  <c r="R30" i="9"/>
  <c r="S30" i="9" s="1"/>
  <c r="J30" i="9" s="1"/>
  <c r="R27" i="9"/>
  <c r="S27" i="9" s="1"/>
  <c r="J27" i="9" s="1"/>
  <c r="R24" i="9"/>
  <c r="S24" i="9" s="1"/>
  <c r="J24" i="9" s="1"/>
  <c r="R21" i="9"/>
  <c r="S21" i="9" s="1"/>
  <c r="J21" i="9" s="1"/>
  <c r="O75" i="9"/>
  <c r="P75" i="9" s="1"/>
  <c r="O72" i="9"/>
  <c r="P72" i="9" s="1"/>
  <c r="R95" i="9"/>
  <c r="S95" i="9" s="1"/>
  <c r="J95" i="9" s="1"/>
  <c r="O94" i="9"/>
  <c r="P94" i="9" s="1"/>
  <c r="R91" i="9"/>
  <c r="S91" i="9" s="1"/>
  <c r="J91" i="9" s="1"/>
  <c r="R88" i="9"/>
  <c r="S88" i="9" s="1"/>
  <c r="J88" i="9" s="1"/>
  <c r="R85" i="9"/>
  <c r="S85" i="9" s="1"/>
  <c r="J85" i="9" s="1"/>
  <c r="R82" i="9"/>
  <c r="S82" i="9" s="1"/>
  <c r="J82" i="9" s="1"/>
  <c r="O69" i="9"/>
  <c r="P69" i="9" s="1"/>
  <c r="O66" i="9"/>
  <c r="P66" i="9" s="1"/>
  <c r="O63" i="9"/>
  <c r="P63" i="9" s="1"/>
  <c r="T63" i="9" s="1"/>
  <c r="O60" i="9"/>
  <c r="P60" i="9" s="1"/>
  <c r="O57" i="9"/>
  <c r="P57" i="9" s="1"/>
  <c r="O54" i="9"/>
  <c r="P54" i="9" s="1"/>
  <c r="O51" i="9"/>
  <c r="P51" i="9" s="1"/>
  <c r="O48" i="9"/>
  <c r="P48" i="9" s="1"/>
  <c r="O45" i="9"/>
  <c r="P45" i="9" s="1"/>
  <c r="O42" i="9"/>
  <c r="P42" i="9" s="1"/>
  <c r="O39" i="9"/>
  <c r="P39" i="9" s="1"/>
  <c r="O36" i="9"/>
  <c r="P36" i="9" s="1"/>
  <c r="O33" i="9"/>
  <c r="P33" i="9" s="1"/>
  <c r="O30" i="9"/>
  <c r="P30" i="9" s="1"/>
  <c r="O27" i="9"/>
  <c r="P27" i="9" s="1"/>
  <c r="R73" i="9"/>
  <c r="S73" i="9" s="1"/>
  <c r="J73" i="9" s="1"/>
  <c r="R70" i="9"/>
  <c r="S70" i="9" s="1"/>
  <c r="J70" i="9" s="1"/>
  <c r="O91" i="9"/>
  <c r="P91" i="9" s="1"/>
  <c r="O88" i="9"/>
  <c r="P88" i="9" s="1"/>
  <c r="O85" i="9"/>
  <c r="P85" i="9" s="1"/>
  <c r="O82" i="9"/>
  <c r="P82" i="9" s="1"/>
  <c r="O79" i="9"/>
  <c r="P79" i="9" s="1"/>
  <c r="R64" i="9"/>
  <c r="S64" i="9" s="1"/>
  <c r="J64" i="9" s="1"/>
  <c r="R61" i="9"/>
  <c r="S61" i="9" s="1"/>
  <c r="J61" i="9" s="1"/>
  <c r="R58" i="9"/>
  <c r="S58" i="9" s="1"/>
  <c r="J58" i="9" s="1"/>
  <c r="R55" i="9"/>
  <c r="S55" i="9" s="1"/>
  <c r="J55" i="9" s="1"/>
  <c r="R52" i="9"/>
  <c r="S52" i="9" s="1"/>
  <c r="J52" i="9" s="1"/>
  <c r="R49" i="9"/>
  <c r="S49" i="9" s="1"/>
  <c r="J49" i="9" s="1"/>
  <c r="R46" i="9"/>
  <c r="S46" i="9" s="1"/>
  <c r="J46" i="9" s="1"/>
  <c r="R43" i="9"/>
  <c r="S43" i="9" s="1"/>
  <c r="J43" i="9" s="1"/>
  <c r="R40" i="9"/>
  <c r="S40" i="9" s="1"/>
  <c r="J40" i="9" s="1"/>
  <c r="R37" i="9"/>
  <c r="S37" i="9" s="1"/>
  <c r="J37" i="9" s="1"/>
  <c r="R34" i="9"/>
  <c r="S34" i="9" s="1"/>
  <c r="J34" i="9" s="1"/>
  <c r="R31" i="9"/>
  <c r="S31" i="9" s="1"/>
  <c r="J31" i="9" s="1"/>
  <c r="R28" i="9"/>
  <c r="S28" i="9" s="1"/>
  <c r="J28" i="9" s="1"/>
  <c r="R25" i="9"/>
  <c r="S25" i="9" s="1"/>
  <c r="R22" i="9"/>
  <c r="S22" i="9" s="1"/>
  <c r="J22" i="9" s="1"/>
  <c r="R19" i="9"/>
  <c r="S19" i="9" s="1"/>
  <c r="J19" i="9" s="1"/>
  <c r="O95" i="9"/>
  <c r="P95" i="9" s="1"/>
  <c r="O76" i="9"/>
  <c r="P76" i="9" s="1"/>
  <c r="O73" i="9"/>
  <c r="P73" i="9" s="1"/>
  <c r="O70" i="9"/>
  <c r="P70" i="9" s="1"/>
  <c r="F106" i="3"/>
  <c r="F92" i="3"/>
  <c r="F88" i="3"/>
  <c r="F34" i="4"/>
  <c r="F67" i="4"/>
  <c r="F104" i="4"/>
  <c r="F66" i="3"/>
  <c r="F102" i="3"/>
  <c r="F107" i="3"/>
  <c r="F51" i="4"/>
  <c r="F65" i="4"/>
  <c r="H91" i="4"/>
  <c r="R71" i="9" s="1"/>
  <c r="S71" i="9" s="1"/>
  <c r="J71" i="9" s="1"/>
  <c r="F91" i="4"/>
  <c r="F110" i="4"/>
  <c r="B48" i="7"/>
  <c r="D43" i="8"/>
  <c r="E43" i="8" s="1"/>
  <c r="C43" i="8"/>
  <c r="B43" i="4"/>
  <c r="F49" i="4"/>
  <c r="B73" i="4"/>
  <c r="F79" i="4"/>
  <c r="F82" i="4"/>
  <c r="D47" i="8"/>
  <c r="E47" i="8" s="1"/>
  <c r="C47" i="8"/>
  <c r="B25" i="7"/>
  <c r="B42" i="4"/>
  <c r="F55" i="3"/>
  <c r="F96" i="3"/>
  <c r="F35" i="3"/>
  <c r="B23" i="7"/>
  <c r="B40" i="4"/>
  <c r="F49" i="3"/>
  <c r="F75" i="3"/>
  <c r="F112" i="3"/>
  <c r="F28" i="3"/>
  <c r="F58" i="3"/>
  <c r="F62" i="3"/>
  <c r="F80" i="3"/>
  <c r="F84" i="3"/>
  <c r="F89" i="3"/>
  <c r="F94" i="3"/>
  <c r="F98" i="3"/>
  <c r="B41" i="4"/>
  <c r="F47" i="4"/>
  <c r="B68" i="4"/>
  <c r="B71" i="4"/>
  <c r="F77" i="4"/>
  <c r="B95" i="4"/>
  <c r="F102" i="4"/>
  <c r="F108" i="4"/>
  <c r="B40" i="7"/>
  <c r="B72" i="4"/>
  <c r="B46" i="7"/>
  <c r="D31" i="8"/>
  <c r="E31" i="8" s="1"/>
  <c r="C31" i="8"/>
  <c r="B113" i="4"/>
  <c r="B88" i="7"/>
  <c r="D35" i="8"/>
  <c r="E35" i="8" s="1"/>
  <c r="C35" i="8"/>
  <c r="F111" i="3"/>
  <c r="F57" i="3"/>
  <c r="F61" i="3"/>
  <c r="F33" i="3"/>
  <c r="F37" i="3"/>
  <c r="F41" i="3"/>
  <c r="F45" i="3"/>
  <c r="F67" i="3"/>
  <c r="F71" i="3"/>
  <c r="F103" i="3"/>
  <c r="F108" i="3"/>
  <c r="F45" i="4"/>
  <c r="B64" i="4"/>
  <c r="F75" i="4"/>
  <c r="H89" i="4"/>
  <c r="R69" i="9" s="1"/>
  <c r="S69" i="9" s="1"/>
  <c r="J69" i="9" s="1"/>
  <c r="F89" i="4"/>
  <c r="F99" i="4"/>
  <c r="B61" i="7"/>
  <c r="D40" i="8"/>
  <c r="E40" i="8" s="1"/>
  <c r="C24" i="8"/>
  <c r="D24" i="8"/>
  <c r="E24" i="8" s="1"/>
  <c r="F82" i="3"/>
  <c r="F91" i="3"/>
  <c r="F69" i="4"/>
  <c r="F31" i="3"/>
  <c r="F83" i="3"/>
  <c r="F97" i="3"/>
  <c r="F84" i="4"/>
  <c r="C36" i="8"/>
  <c r="D36" i="8"/>
  <c r="E36" i="8" s="1"/>
  <c r="F36" i="3"/>
  <c r="F40" i="3"/>
  <c r="F44" i="3"/>
  <c r="F70" i="3"/>
  <c r="F53" i="3"/>
  <c r="F50" i="3"/>
  <c r="F54" i="3"/>
  <c r="F76" i="3"/>
  <c r="F113" i="3"/>
  <c r="F43" i="4"/>
  <c r="F73" i="4"/>
  <c r="B92" i="4"/>
  <c r="F97" i="4"/>
  <c r="H105" i="4"/>
  <c r="R83" i="9" s="1"/>
  <c r="S83" i="9" s="1"/>
  <c r="J83" i="9" s="1"/>
  <c r="B63" i="7"/>
  <c r="B93" i="7"/>
  <c r="D44" i="8"/>
  <c r="E44" i="8" s="1"/>
  <c r="C48" i="8"/>
  <c r="D48" i="8"/>
  <c r="E48" i="8" s="1"/>
  <c r="H68" i="4"/>
  <c r="R51" i="9" s="1"/>
  <c r="S51" i="9" s="1"/>
  <c r="J51" i="9" s="1"/>
  <c r="O22" i="9"/>
  <c r="P22" i="9" s="1"/>
  <c r="O19" i="9"/>
  <c r="P19" i="9" s="1"/>
  <c r="O23" i="9"/>
  <c r="P23" i="9" s="1"/>
  <c r="O20" i="9"/>
  <c r="P20" i="9" s="1"/>
  <c r="O24" i="9"/>
  <c r="P24" i="9" s="1"/>
  <c r="O21" i="9"/>
  <c r="P21" i="9" s="1"/>
  <c r="O18" i="9"/>
  <c r="P18" i="9" s="1"/>
  <c r="F117" i="4"/>
  <c r="D55" i="8"/>
  <c r="E55" i="8" s="1"/>
  <c r="C55" i="8"/>
  <c r="Q94" i="9"/>
  <c r="H119" i="4" s="1"/>
  <c r="R94" i="9" s="1"/>
  <c r="S94" i="9" s="1"/>
  <c r="J94" i="9" s="1"/>
  <c r="B91" i="4"/>
  <c r="T86" i="9" l="1"/>
  <c r="T84" i="9"/>
  <c r="T65" i="9"/>
  <c r="T27" i="9"/>
  <c r="T70" i="9"/>
  <c r="T29" i="9"/>
  <c r="T44" i="9"/>
  <c r="T77" i="9"/>
  <c r="T60" i="9"/>
  <c r="T47" i="9"/>
  <c r="T30" i="9"/>
  <c r="T59" i="9"/>
  <c r="T26" i="9"/>
  <c r="T90" i="9"/>
  <c r="T66" i="9"/>
  <c r="T72" i="9"/>
  <c r="T75" i="9"/>
  <c r="T78" i="9"/>
  <c r="T81" i="9"/>
  <c r="T56" i="9"/>
  <c r="T74" i="9"/>
  <c r="T18" i="9"/>
  <c r="T21" i="9"/>
  <c r="T20" i="9"/>
  <c r="T23" i="9"/>
  <c r="T45" i="9"/>
  <c r="T89" i="9"/>
  <c r="T50" i="9"/>
  <c r="T24" i="9"/>
  <c r="T64" i="9"/>
  <c r="T31" i="9"/>
  <c r="T34" i="9"/>
  <c r="T48" i="9"/>
  <c r="T53" i="9"/>
  <c r="T62" i="9"/>
  <c r="T28" i="9"/>
  <c r="T79" i="9"/>
  <c r="T82" i="9"/>
  <c r="T51" i="9"/>
  <c r="T73" i="9"/>
  <c r="T54" i="9"/>
  <c r="T76" i="9"/>
  <c r="T57" i="9"/>
  <c r="J67" i="9"/>
  <c r="H8" i="13"/>
  <c r="D20" i="4" s="1"/>
  <c r="T91" i="9"/>
  <c r="T94" i="9"/>
  <c r="T87" i="9"/>
  <c r="H11" i="13"/>
  <c r="D23" i="4" s="1"/>
  <c r="J84" i="9"/>
  <c r="T83" i="9"/>
  <c r="T37" i="9"/>
  <c r="T85" i="9"/>
  <c r="T67" i="9"/>
  <c r="H4" i="13"/>
  <c r="D16" i="4" s="1"/>
  <c r="J38" i="9"/>
  <c r="T40" i="9"/>
  <c r="T71" i="9"/>
  <c r="T46" i="9"/>
  <c r="H6" i="13"/>
  <c r="D18" i="4" s="1"/>
  <c r="J53" i="9"/>
  <c r="T49" i="9"/>
  <c r="J25" i="9"/>
  <c r="H3" i="13"/>
  <c r="D15" i="4" s="1"/>
  <c r="T33" i="9"/>
  <c r="T69" i="9"/>
  <c r="T93" i="9"/>
  <c r="T52" i="9"/>
  <c r="T92" i="9"/>
  <c r="H2" i="13"/>
  <c r="J18" i="9"/>
  <c r="T36" i="9"/>
  <c r="J74" i="9"/>
  <c r="H9" i="13"/>
  <c r="D21" i="4" s="1"/>
  <c r="T55" i="9"/>
  <c r="T68" i="9"/>
  <c r="T88" i="9"/>
  <c r="T95" i="9"/>
  <c r="J47" i="9"/>
  <c r="H5" i="13"/>
  <c r="D17" i="4" s="1"/>
  <c r="J89" i="9"/>
  <c r="H12" i="13"/>
  <c r="D24" i="4" s="1"/>
  <c r="T22" i="9"/>
  <c r="T39" i="9"/>
  <c r="J79" i="9"/>
  <c r="H10" i="13"/>
  <c r="D22" i="4" s="1"/>
  <c r="J62" i="9"/>
  <c r="H7" i="13"/>
  <c r="D19" i="4" s="1"/>
  <c r="T58" i="9"/>
  <c r="H13" i="13"/>
  <c r="D25" i="4" s="1"/>
  <c r="J92" i="9"/>
  <c r="T43" i="9"/>
  <c r="T19" i="9"/>
  <c r="T42" i="9"/>
  <c r="T25" i="9"/>
  <c r="T61" i="9"/>
  <c r="E4" i="13" l="1"/>
  <c r="G9" i="13"/>
  <c r="I9" i="13" s="1"/>
  <c r="G12" i="13"/>
  <c r="G5" i="13"/>
  <c r="I5" i="13" s="1"/>
  <c r="E7" i="13"/>
  <c r="E9" i="13"/>
  <c r="G10" i="13"/>
  <c r="I10" i="13" s="1"/>
  <c r="E12" i="13"/>
  <c r="E6" i="13"/>
  <c r="E5" i="13"/>
  <c r="E10" i="13"/>
  <c r="G7" i="13"/>
  <c r="F19" i="4" s="1"/>
  <c r="G4" i="13"/>
  <c r="F16" i="4" s="1"/>
  <c r="G6" i="13"/>
  <c r="I6" i="13" s="1"/>
  <c r="G2" i="13"/>
  <c r="F14" i="4" s="1"/>
  <c r="G11" i="13"/>
  <c r="F23" i="4" s="1"/>
  <c r="I11" i="13"/>
  <c r="E3" i="13"/>
  <c r="G3" i="13"/>
  <c r="I12" i="13"/>
  <c r="F24" i="4"/>
  <c r="G13" i="13"/>
  <c r="E13" i="13"/>
  <c r="E2" i="13"/>
  <c r="E11" i="13"/>
  <c r="K6" i="13"/>
  <c r="K2" i="13"/>
  <c r="K5" i="13"/>
  <c r="K3" i="13"/>
  <c r="M3" i="13" s="1"/>
  <c r="K10" i="13"/>
  <c r="D26" i="4" s="1"/>
  <c r="D14" i="4"/>
  <c r="G8" i="13"/>
  <c r="E8" i="13"/>
  <c r="F21" i="4" l="1"/>
  <c r="F22" i="4"/>
  <c r="F17" i="4"/>
  <c r="I4" i="13"/>
  <c r="G16" i="4" s="1"/>
  <c r="I2" i="13"/>
  <c r="B8" i="8" s="1"/>
  <c r="I7" i="13"/>
  <c r="B13" i="8" s="1"/>
  <c r="M2" i="13"/>
  <c r="F18" i="4"/>
  <c r="I3" i="13"/>
  <c r="F15" i="4"/>
  <c r="I8" i="13"/>
  <c r="F20" i="4"/>
  <c r="B16" i="8"/>
  <c r="G22" i="4"/>
  <c r="B15" i="8"/>
  <c r="G21" i="4"/>
  <c r="G23" i="4"/>
  <c r="B17" i="8"/>
  <c r="B11" i="8"/>
  <c r="G17" i="4"/>
  <c r="G18" i="4"/>
  <c r="B12" i="8"/>
  <c r="K11" i="13"/>
  <c r="F26" i="4" s="1"/>
  <c r="G26" i="4" s="1"/>
  <c r="I13" i="13"/>
  <c r="F25" i="4"/>
  <c r="G24" i="4"/>
  <c r="B18" i="8"/>
  <c r="J8" i="13"/>
  <c r="D7" i="8" s="1"/>
  <c r="E7" i="8" s="1"/>
  <c r="B10" i="8" l="1"/>
  <c r="G14" i="4"/>
  <c r="G19" i="4"/>
  <c r="G17" i="8"/>
  <c r="D17" i="8"/>
  <c r="C17" i="8"/>
  <c r="E17" i="8"/>
  <c r="F17" i="8"/>
  <c r="F15" i="8"/>
  <c r="E15" i="8"/>
  <c r="C15" i="8"/>
  <c r="D15" i="8"/>
  <c r="G15" i="8"/>
  <c r="B19" i="8"/>
  <c r="G25" i="4"/>
  <c r="G16" i="8"/>
  <c r="F16" i="8"/>
  <c r="C16" i="8"/>
  <c r="E16" i="8"/>
  <c r="D16" i="8"/>
  <c r="G20" i="4"/>
  <c r="B14" i="8"/>
  <c r="G12" i="8"/>
  <c r="F12" i="8"/>
  <c r="C12" i="8"/>
  <c r="E12" i="8"/>
  <c r="D12" i="8"/>
  <c r="D13" i="8"/>
  <c r="C13" i="8"/>
  <c r="G13" i="8"/>
  <c r="E13" i="8"/>
  <c r="F13" i="8"/>
  <c r="E18" i="8"/>
  <c r="D18" i="8"/>
  <c r="F18" i="8"/>
  <c r="G18" i="8"/>
  <c r="C18" i="8"/>
  <c r="G15" i="4"/>
  <c r="B9" i="8"/>
  <c r="E14" i="8" l="1"/>
  <c r="D14" i="8"/>
  <c r="C14" i="8"/>
  <c r="F14" i="8"/>
  <c r="G14" i="8"/>
</calcChain>
</file>

<file path=xl/sharedStrings.xml><?xml version="1.0" encoding="utf-8"?>
<sst xmlns="http://schemas.openxmlformats.org/spreadsheetml/2006/main" count="4017" uniqueCount="2477">
  <si>
    <t xml:space="preserve">Worksheet to introduce the Higher Education Community Vendor Assessment Toolkit (HECVAT) and explain what it is. </t>
  </si>
  <si>
    <t>Shared Assessments Introduction</t>
  </si>
  <si>
    <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to, and reviewing such assessments.</t>
  </si>
  <si>
    <r>
      <rPr>
        <sz val="11"/>
        <color rgb="FF000000"/>
        <rFont val="Verdana"/>
      </rPr>
      <t xml:space="preserve">The </t>
    </r>
    <r>
      <rPr>
        <b/>
        <sz val="11"/>
        <color rgb="FF000000"/>
        <rFont val="Verdana"/>
      </rPr>
      <t>Higher Education Community Vendor Assessment Toolkit (HECVAT)</t>
    </r>
    <r>
      <rPr>
        <sz val="11"/>
        <color rgb="FF000000"/>
        <rFont val="Verdana"/>
      </rPr>
      <t xml:space="preserve"> attempts to generalize higher education information security and data protections and issues for consistency and ease of use. Some institutions may have specific issues that must be addressed in addition to the general question sets provided in the toolkit. It is anticipated that the HECVAT will be revised over time to account for changes in services provisioning and the information security and data protection needs of higher education institutions.</t>
    </r>
  </si>
  <si>
    <t>The Higher Education Community Vendor Assessment Toolkit:</t>
  </si>
  <si>
    <t>● Helps higher education institutions ensure that vendor services are appropriately assessed for security and privacy needs, including some that are unique to higher education.</t>
  </si>
  <si>
    <t>● Allows a consistent, easily adopted methodology for campuses wishing to reduce costs through vendor services without increasing risks.</t>
  </si>
  <si>
    <t>● Reduces the burden that service providers face in responding to requests for security assessments from higher education institutions.</t>
  </si>
  <si>
    <t>The Higher Education Community Vendor Assessment Toolkit is a suite of tools built around the original HECVAT (known now as HECVAT - Full) to allow institutions to adopt, implement, and maintain a consistent risk/security assessment program. Tools include:</t>
  </si>
  <si>
    <r>
      <rPr>
        <sz val="11"/>
        <color rgb="FF000000"/>
        <rFont val="Verdana"/>
      </rPr>
      <t xml:space="preserve">● </t>
    </r>
    <r>
      <rPr>
        <b/>
        <sz val="11"/>
        <color rgb="FF000000"/>
        <rFont val="Verdana"/>
      </rPr>
      <t>HECVAT - Triage:</t>
    </r>
    <r>
      <rPr>
        <sz val="11"/>
        <color rgb="FF000000"/>
        <rFont val="Verdana"/>
      </rPr>
      <t xml:space="preserve"> Used to initiate risk/security assessment requests; review to determine assessment requirements</t>
    </r>
  </si>
  <si>
    <r>
      <rPr>
        <sz val="11"/>
        <color rgb="FF000000"/>
        <rFont val="Verdana"/>
      </rPr>
      <t xml:space="preserve">● </t>
    </r>
    <r>
      <rPr>
        <b/>
        <sz val="11"/>
        <color rgb="FF000000"/>
        <rFont val="Verdana"/>
      </rPr>
      <t>HECVAT - Full:</t>
    </r>
    <r>
      <rPr>
        <sz val="11"/>
        <color rgb="FF000000"/>
        <rFont val="Verdana"/>
      </rPr>
      <t xml:space="preserve"> Robust questionnaire used to assess the most critical data-sharing engagements</t>
    </r>
  </si>
  <si>
    <r>
      <rPr>
        <sz val="11"/>
        <color rgb="FF000000"/>
        <rFont val="Verdana"/>
      </rPr>
      <t xml:space="preserve">● </t>
    </r>
    <r>
      <rPr>
        <b/>
        <sz val="11"/>
        <color rgb="FFFF0000"/>
        <rFont val="Verdana"/>
      </rPr>
      <t>HECVAT - Lite:</t>
    </r>
    <r>
      <rPr>
        <sz val="11"/>
        <color rgb="FF000000"/>
        <rFont val="Verdana"/>
      </rPr>
      <t xml:space="preserve"> A lightweight questionnaire used to expedite the process </t>
    </r>
  </si>
  <si>
    <r>
      <rPr>
        <sz val="11"/>
        <color rgb="FF000000"/>
        <rFont val="Verdana"/>
      </rPr>
      <t xml:space="preserve">● </t>
    </r>
    <r>
      <rPr>
        <b/>
        <sz val="11"/>
        <color rgb="FF000000"/>
        <rFont val="Verdana"/>
      </rPr>
      <t>HECVAT - On-Premise:</t>
    </r>
    <r>
      <rPr>
        <sz val="11"/>
        <color rgb="FF000000"/>
        <rFont val="Verdana"/>
      </rPr>
      <t xml:space="preserve"> Unique questionnaire used to evaluate on-premise appliances and software</t>
    </r>
  </si>
  <si>
    <t xml:space="preserve">The HECVAT (and Toolkit) was created by the Higher Education Information Security Council Shared Assessments Working Group. Its purpose is to provide a starting point for the assessment of vendor provided services and resources. </t>
  </si>
  <si>
    <t>The current version, documentation, and other information about HECVAT can be found at:</t>
  </si>
  <si>
    <t>https://www.educause.edu/hecvat</t>
  </si>
  <si>
    <t>A listing of completed HECVATs can be found in the REN-ISAC Community Broker Index at:</t>
  </si>
  <si>
    <t>https://www.ren-isac.net/hecvat/cbi.html</t>
  </si>
  <si>
    <t>Connect with your higher education peers by joining the EDUCAUSE HECVAT Users Community Group at https://connect.educause.edu</t>
  </si>
  <si>
    <t>If you would like to reach out to the HECVAT Team, we can be reached at: hecvat@educause.edu.</t>
  </si>
  <si>
    <t>(C) EDUCAUSE 2023</t>
  </si>
  <si>
    <t>This work is licensed under a Creative Commons Attribution-Noncommercial-ShareAlike 4.0 International License (CC BY-NC-SA 4.0).</t>
  </si>
  <si>
    <t>This Higher Education Cloud Vendor Assessment Toolkit is brought to you by the Higher Education Information Security Council, and members from EDUCAUSE, Internet2, and the Research and Education Networking Information Sharing and Analysis Center (REN-ISAC).</t>
  </si>
  <si>
    <t>Proceed to the next tab, Instructions.</t>
  </si>
  <si>
    <t xml:space="preserve">End of worksheet  </t>
  </si>
  <si>
    <t xml:space="preserve">This worksheet contains instructions and examples on how to use the rest of the workbook. </t>
  </si>
  <si>
    <t>HECVAT - Lite | Instructions</t>
  </si>
  <si>
    <t>Target Audience</t>
  </si>
  <si>
    <r>
      <rPr>
        <sz val="11"/>
        <color rgb="FF000000"/>
        <rFont val="Verdana"/>
      </rPr>
      <t xml:space="preserve">These instructions are for </t>
    </r>
    <r>
      <rPr>
        <b/>
        <sz val="11"/>
        <color rgb="FF000000"/>
        <rFont val="Verdana"/>
      </rPr>
      <t>vendors</t>
    </r>
    <r>
      <rPr>
        <sz val="11"/>
        <color rgb="FF000000"/>
        <rFont val="Verdana"/>
      </rPr>
      <t xml:space="preserve"> interested in providing the institution with a software and/or a service and for </t>
    </r>
    <r>
      <rPr>
        <b/>
        <sz val="11"/>
        <color rgb="FF000000"/>
        <rFont val="Verdana"/>
      </rPr>
      <t xml:space="preserve">security assessors </t>
    </r>
    <r>
      <rPr>
        <sz val="11"/>
        <color rgb="FF000000"/>
        <rFont val="Verdana"/>
      </rPr>
      <t>assessing the software and/or service. The purpose of this worksheet (i.e., the HECVAT - Lite | Vendor Response tab) is for a vendor to submit robust security safeguard information in regards to the product (software/service) being assessed in the Institution's assessment process. Consumers do not populate this tool.</t>
    </r>
  </si>
  <si>
    <t>Document Layout</t>
  </si>
  <si>
    <r>
      <rPr>
        <sz val="11"/>
        <color rgb="FF000000"/>
        <rFont val="Verdana"/>
      </rPr>
      <t xml:space="preserve">There are four main sections of the Higher Education Community Vendor Assessment Tool - Lite, all listed below and outlined in more detail. Within each section, answer each question top to bottom. Some questions are nested and may be blocked out via formatting based on previous answers. Populating this document in the correct order improves efficiency.                                                            
</t>
    </r>
    <r>
      <rPr>
        <b/>
        <sz val="11"/>
        <color rgb="FFC00000"/>
        <rFont val="Verdana"/>
      </rPr>
      <t>Do not overwrite selection values (data validation) in column C of the HECVAT - Lite | Vendor Response tab</t>
    </r>
    <r>
      <rPr>
        <sz val="11"/>
        <color rgb="FF000000"/>
        <rFont val="Verdana"/>
      </rPr>
      <t>.</t>
    </r>
  </si>
  <si>
    <t>General Information</t>
  </si>
  <si>
    <t>This section is self-explanatory; product specifics and contact information.</t>
  </si>
  <si>
    <t>Documentation</t>
  </si>
  <si>
    <t>Focused on external documentation; the Institution is interested in the frameworks that guide your security strategy and what has been done to certify these implementations.</t>
  </si>
  <si>
    <t>Company Overview</t>
  </si>
  <si>
    <t>This section is focused on company background, size, and business area experience.</t>
  </si>
  <si>
    <t>Safeguards</t>
  </si>
  <si>
    <t>The remainder of the document consists of various safeguards, grouped generally by section.</t>
  </si>
  <si>
    <t>Vendor responses are captured exclusively in the HECVAT - Lite | Vendor Response tab. Responses should only be entered into columns C and D of the HECVAT - Lite | Vendor Response tab, "Vendor Answers" and "Additional Information," respectively. Sometimes C and D are separate, and other times they are merged (refer to Figure 1 below). If they are separate, C will be a selectable, drop-down menu and supporting information should be added to column D. If C and D are merged, the question is looking for the answer to be in narrative form. At the far right is a column titled “Guidance.” When answering questions, check this column to ensure you have submitted information/documentation to sufficiently answer the question. Use the “Additional Information” column to provide any requested details.</t>
  </si>
  <si>
    <t xml:space="preserve">Figure 1: </t>
  </si>
  <si>
    <t>Definitions</t>
  </si>
  <si>
    <t>Institution</t>
  </si>
  <si>
    <t>Any school, college, or university using the Higher Education Community Vendor Assessment Tool - Lite</t>
  </si>
  <si>
    <t>Vendor Hosting Regions</t>
  </si>
  <si>
    <t>The country/region in which the vendor's infrastructure(s) is/are located, including all laws and regulations in-scope within that country/region</t>
  </si>
  <si>
    <t>Vendor Work Locations</t>
  </si>
  <si>
    <t>The country/region(s) in which the vendor's employees and subcontractors are located</t>
  </si>
  <si>
    <t>Data Reporting &amp; Scoring</t>
  </si>
  <si>
    <t>Note for institution assessors and vendors: Until an institution assesses HECVAT responses, the scoring is incomplete. Assessors must complete Step 2 in the Analyst Report tab to convert qualitative responses to quantitative values. Once this step is complete, the scoring system is fully populated.</t>
  </si>
  <si>
    <t>Proceed to the next tab, HECVAT - Lite | Vendor Response.</t>
  </si>
  <si>
    <t>Assessment Instructions For Risk/Security Assessors</t>
  </si>
  <si>
    <r>
      <rPr>
        <sz val="11"/>
        <color rgb="FF000000"/>
        <rFont val="Verdana"/>
      </rPr>
      <t xml:space="preserve">1. </t>
    </r>
    <r>
      <rPr>
        <b/>
        <sz val="11"/>
        <color rgb="FF000000"/>
        <rFont val="Verdana"/>
      </rPr>
      <t>Begin</t>
    </r>
    <r>
      <rPr>
        <sz val="11"/>
        <color rgb="FF000000"/>
        <rFont val="Verdana"/>
      </rPr>
      <t xml:space="preserve"> your assessment by selecting the Analyst Report tab.
2. </t>
    </r>
    <r>
      <rPr>
        <b/>
        <sz val="11"/>
        <color rgb="FF000000"/>
        <rFont val="Verdana"/>
      </rPr>
      <t>Select</t>
    </r>
    <r>
      <rPr>
        <sz val="11"/>
        <color rgb="FF000000"/>
        <rFont val="Verdana"/>
      </rPr>
      <t xml:space="preserve"> the appropriate security standard used in your institution (cell C10) before you begin. 
3. </t>
    </r>
    <r>
      <rPr>
        <b/>
        <sz val="11"/>
        <color rgb="FF000000"/>
        <rFont val="Verdana"/>
      </rPr>
      <t>Select</t>
    </r>
    <r>
      <rPr>
        <sz val="11"/>
        <color rgb="FF000000"/>
        <rFont val="Verdana"/>
      </rPr>
      <t xml:space="preserve"> compliant states for vendor responses in column G. </t>
    </r>
    <r>
      <rPr>
        <b/>
        <sz val="11"/>
        <color rgb="FF000000"/>
        <rFont val="Verdana"/>
      </rPr>
      <t>Yes</t>
    </r>
    <r>
      <rPr>
        <sz val="11"/>
        <color rgb="FF000000"/>
        <rFont val="Verdana"/>
      </rPr>
      <t xml:space="preserve"> means compliant. </t>
    </r>
    <r>
      <rPr>
        <b/>
        <sz val="11"/>
        <color rgb="FF000000"/>
        <rFont val="Verdana"/>
      </rPr>
      <t>No</t>
    </r>
    <r>
      <rPr>
        <sz val="11"/>
        <color rgb="FF000000"/>
        <rFont val="Verdana"/>
      </rPr>
      <t xml:space="preserve"> means not compliant.
    Note: Review the Analyst Reference tab for guidance and question/response interpretation.
4. </t>
    </r>
    <r>
      <rPr>
        <b/>
        <sz val="11"/>
        <color rgb="FF000000"/>
        <rFont val="Verdana"/>
      </rPr>
      <t>Override</t>
    </r>
    <r>
      <rPr>
        <sz val="11"/>
        <color rgb="FF000000"/>
        <rFont val="Verdana"/>
      </rPr>
      <t xml:space="preserve"> default weights to meet your Institution's needs in column I. 
5. </t>
    </r>
    <r>
      <rPr>
        <b/>
        <sz val="11"/>
        <color rgb="FF000000"/>
        <rFont val="Verdana"/>
      </rPr>
      <t>Navigate</t>
    </r>
    <r>
      <rPr>
        <sz val="11"/>
        <color rgb="FF000000"/>
        <rFont val="Verdana"/>
      </rPr>
      <t xml:space="preserve"> to the Summary Report tab once all responses are evaluated and compliance indicated, as appropriate.
6. </t>
    </r>
    <r>
      <rPr>
        <b/>
        <sz val="11"/>
        <color rgb="FF000000"/>
        <rFont val="Verdana"/>
      </rPr>
      <t>Review</t>
    </r>
    <r>
      <rPr>
        <sz val="11"/>
        <color rgb="FF000000"/>
        <rFont val="Verdana"/>
      </rPr>
      <t xml:space="preserve"> details in the Summary Report and based on your assessment findings, follow-up with vendor for clarification(s) or add the Summary Report output to your Institution's reporting documents. 
7. </t>
    </r>
    <r>
      <rPr>
        <b/>
        <sz val="11"/>
        <color rgb="FF000000"/>
        <rFont val="Verdana"/>
      </rPr>
      <t>Connect</t>
    </r>
    <r>
      <rPr>
        <sz val="11"/>
        <color rgb="FF000000"/>
        <rFont val="Verdana"/>
      </rPr>
      <t xml:space="preserve"> with your higher education peers by joining the EDUCAUSE HECVAT Users Community Group at https://connect.educause.edu.</t>
    </r>
  </si>
  <si>
    <t xml:space="preserve">End of worksheet </t>
  </si>
  <si>
    <t xml:space="preserve">Cells contained in this worksheet may contain cells with dropdown lists as well as autopopulated formulas. </t>
  </si>
  <si>
    <t>HECVAT - Lite | Vendor Response</t>
  </si>
  <si>
    <t>Version 3.06</t>
  </si>
  <si>
    <t>Vendor Response</t>
  </si>
  <si>
    <t>DATE-01</t>
  </si>
  <si>
    <t>Date</t>
  </si>
  <si>
    <t>In order to protect the institution and its systems, vendors whose products and/or services (referred to as "product") will access and/or host institutional data must complete the Higher Education Community Vendor Assessment Toolkit.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and state and federal laws. This is intended for use by vendors participating in a Third-Party Security Assessment and should be completed by a vendor.</t>
  </si>
  <si>
    <t>GNRL-01</t>
  </si>
  <si>
    <t>Vendor Name</t>
  </si>
  <si>
    <t>PolymathPlus</t>
  </si>
  <si>
    <t>GNRL-02</t>
  </si>
  <si>
    <t>Product Name</t>
  </si>
  <si>
    <t>GNRL-03</t>
  </si>
  <si>
    <t>Product Description</t>
  </si>
  <si>
    <t>Math-Solver for Students, Scientists, and Engineers</t>
  </si>
  <si>
    <t>GNRL-04</t>
  </si>
  <si>
    <t>Web Link to Product Privacy Notice</t>
  </si>
  <si>
    <t>https://www.polymathplus.org/index.php#lic</t>
  </si>
  <si>
    <t>GNRL-05</t>
  </si>
  <si>
    <t>Web Link to Accessibility Statement or VPAT</t>
  </si>
  <si>
    <t>https://polymathplus.org/Accessibility_VPAT.php</t>
  </si>
  <si>
    <t>GNRL-06</t>
  </si>
  <si>
    <t>Vendor Contact Name</t>
  </si>
  <si>
    <t>Michael Elly</t>
  </si>
  <si>
    <t>GNRL-07</t>
  </si>
  <si>
    <t>Vendor Contact Title</t>
  </si>
  <si>
    <t>Systems Admin</t>
  </si>
  <si>
    <t>GNRL-08</t>
  </si>
  <si>
    <t>Vendor Contact Email</t>
  </si>
  <si>
    <t>admin@polymathplus.org</t>
  </si>
  <si>
    <t>GNRL-09</t>
  </si>
  <si>
    <t>Vendor Contact Phone Number</t>
  </si>
  <si>
    <t xml:space="preserve"> +1 530 405 9303</t>
  </si>
  <si>
    <t>GNRL-10</t>
  </si>
  <si>
    <t>Vendor Accessibility Contact Name</t>
  </si>
  <si>
    <t>GNRL-11</t>
  </si>
  <si>
    <t>Vendor Accessibility Contact Title</t>
  </si>
  <si>
    <t>GNRL-12</t>
  </si>
  <si>
    <t>Vendor Accessibility Contact Email</t>
  </si>
  <si>
    <t>GNRL-13</t>
  </si>
  <si>
    <t>Vendor Accessibility Contact Phone Number</t>
  </si>
  <si>
    <t>GNRL-14</t>
  </si>
  <si>
    <t>Europe, USA</t>
  </si>
  <si>
    <t>GNRL-15</t>
  </si>
  <si>
    <t>Georgia</t>
  </si>
  <si>
    <t>Vendor Instructions</t>
  </si>
  <si>
    <r>
      <rPr>
        <b/>
        <sz val="12"/>
        <color rgb="FF000000"/>
        <rFont val="Verdana"/>
      </rPr>
      <t>Step 1</t>
    </r>
    <r>
      <rPr>
        <sz val="12"/>
        <color rgb="FF000000"/>
        <rFont val="Verdana"/>
      </rPr>
      <t xml:space="preserve">: Complete each section answering each set of questions in order from top to bottom; the built-in formatting logic relies on this order. 
</t>
    </r>
    <r>
      <rPr>
        <b/>
        <sz val="12"/>
        <color rgb="FF000000"/>
        <rFont val="Verdana"/>
      </rPr>
      <t>Step 2</t>
    </r>
    <r>
      <rPr>
        <sz val="12"/>
        <color rgb="FF000000"/>
        <rFont val="Verdana"/>
      </rPr>
      <t>: Submit the completed Higher Education Community Vendor Assessment Toolkit - Lite to the requesting institution.</t>
    </r>
  </si>
  <si>
    <t>Column1</t>
  </si>
  <si>
    <t>Vendor Answers</t>
  </si>
  <si>
    <t>Additional Information</t>
  </si>
  <si>
    <t>Guidance</t>
  </si>
  <si>
    <t>Analyst Notes</t>
  </si>
  <si>
    <t>COMP-01</t>
  </si>
  <si>
    <t>PolymathPlus LLC is independently owned and operated by a small team of two professionals. We specialize in developing software for numerically solving mathematical problems and sell our software primarily to academic institutions and individual users.</t>
  </si>
  <si>
    <t>COMP-02</t>
  </si>
  <si>
    <t>No</t>
  </si>
  <si>
    <t>COMP-03</t>
  </si>
  <si>
    <t>As a small company, we do not have a dedicated Information Security staff. However, we rely on Hostinger's robust security infrastructure and compliance with ISO/IEC 27001:2017 standards.</t>
  </si>
  <si>
    <t>COMP-04</t>
  </si>
  <si>
    <t>Yes</t>
  </si>
  <si>
    <t>COMP-05</t>
  </si>
  <si>
    <t>COMP-06</t>
  </si>
  <si>
    <t>COMP-07</t>
  </si>
  <si>
    <t>Our software and databases are hosted by Hostinger, which is compliant with ISO/IEC 27001:2017. We perform daily backups and rely on Hostinger’s disaster recovery plans. User data is limited to email addresses for authentication purposes, and all transactions are handled securely through Paddle.</t>
  </si>
  <si>
    <t>End Table Data</t>
  </si>
  <si>
    <t>DOCU-01</t>
  </si>
  <si>
    <t>DOCU-02</t>
  </si>
  <si>
    <t>DOCU-03</t>
  </si>
  <si>
    <t>DOCU-04</t>
  </si>
  <si>
    <t>Our hosting provider, Hostinger, conforms to ISO/IEC 27001:2017 standards.</t>
  </si>
  <si>
    <t>DOCU-05</t>
  </si>
  <si>
    <t>DOCU-06</t>
  </si>
  <si>
    <t>We can provide architecture diagrams upon request</t>
  </si>
  <si>
    <t>DOCU-07</t>
  </si>
  <si>
    <t>DOCU-08</t>
  </si>
  <si>
    <t>DOCU-09</t>
  </si>
  <si>
    <t>We rely on Hostinger's comprehensive disaster recovery plans.</t>
  </si>
  <si>
    <t>DOCU-10</t>
  </si>
  <si>
    <t>We rely on Hostinger’s disaster recovery plans and also perform external backups.</t>
  </si>
  <si>
    <t>DOCU-11</t>
  </si>
  <si>
    <t>DOCU-12</t>
  </si>
  <si>
    <t>DOCU-13</t>
  </si>
  <si>
    <t xml:space="preserve">IT Accessibility </t>
  </si>
  <si>
    <t>ITAC-01</t>
  </si>
  <si>
    <t>ITAC-02</t>
  </si>
  <si>
    <t>Our website is designed with W3.CSS, which provides built-in responsiveness and accessibility capabilities. We ensure our web pages can be used without a mouse and support keyboard navigation.</t>
  </si>
  <si>
    <t>ITAC-03</t>
  </si>
  <si>
    <t>We follow the W3C Web Content Accessibility Guidelines (WCAG) to ensure accessibility.</t>
  </si>
  <si>
    <t>ITAC-04</t>
  </si>
  <si>
    <t>ITAC-05</t>
  </si>
  <si>
    <t>ITAC-06</t>
  </si>
  <si>
    <t>We have processes in place to report and track accessibility issues, ensuring timely resolutions.</t>
  </si>
  <si>
    <t>ITAC-07</t>
  </si>
  <si>
    <t>Our development lifecycle includes steps to ensure accessibility, leveraging the features provided by W3.CSS.</t>
  </si>
  <si>
    <t>ITAC-08</t>
  </si>
  <si>
    <t>ITAC-09</t>
  </si>
  <si>
    <t>Application/Service Security</t>
  </si>
  <si>
    <t>HLAP-01</t>
  </si>
  <si>
    <t>Admin, vs regular user, within engineering user we have multiple access levels for free/student/pro</t>
  </si>
  <si>
    <t>HLAP-02</t>
  </si>
  <si>
    <t>HLAP-03</t>
  </si>
  <si>
    <t>HLAP-04</t>
  </si>
  <si>
    <t>Validating program syntax, input availability and correctness</t>
  </si>
  <si>
    <t>HLAP-05</t>
  </si>
  <si>
    <t>Via Hostinger</t>
  </si>
  <si>
    <t>HLAP-06</t>
  </si>
  <si>
    <t>Authentication, Authorization, and Accounting</t>
  </si>
  <si>
    <t>HLAA-01</t>
  </si>
  <si>
    <t>HLAA-02</t>
  </si>
  <si>
    <t>HLAA-03</t>
  </si>
  <si>
    <t>HLAA-04</t>
  </si>
  <si>
    <t>HLAA-05</t>
  </si>
  <si>
    <t>HLAA-06</t>
  </si>
  <si>
    <t>HLAA-07</t>
  </si>
  <si>
    <t xml:space="preserve">We are already tracking some of these, we will track all during our 2025 enhancements. </t>
  </si>
  <si>
    <t>HLAA-08</t>
  </si>
  <si>
    <t>HLAA-09</t>
  </si>
  <si>
    <t>Systems Management</t>
  </si>
  <si>
    <t>HLSY-01</t>
  </si>
  <si>
    <t>HLSY-02</t>
  </si>
  <si>
    <t>HLSY-03</t>
  </si>
  <si>
    <t>HLSY-04</t>
  </si>
  <si>
    <t>HLSY-05</t>
  </si>
  <si>
    <t>Data</t>
  </si>
  <si>
    <t>HLDA-01</t>
  </si>
  <si>
    <t>Our environment separates data logically using unique identifiers for each customer.</t>
  </si>
  <si>
    <t>HLDA-02</t>
  </si>
  <si>
    <t>HLDA-03</t>
  </si>
  <si>
    <t>HLDA-04</t>
  </si>
  <si>
    <t>HLDA-05</t>
  </si>
  <si>
    <t>HLDA-06</t>
  </si>
  <si>
    <t>HLDA-07</t>
  </si>
  <si>
    <t>Datacenter</t>
  </si>
  <si>
    <t>HLDC-01</t>
  </si>
  <si>
    <t>Hostinger manages the physical data center.</t>
  </si>
  <si>
    <t>HLDC-02</t>
  </si>
  <si>
    <t>HLDC-03</t>
  </si>
  <si>
    <t>HLDC-04</t>
  </si>
  <si>
    <t>These controls are provided by Hostinger.</t>
  </si>
  <si>
    <t>HLDC-05</t>
  </si>
  <si>
    <t>Networking</t>
  </si>
  <si>
    <t>HLNT-01</t>
  </si>
  <si>
    <t>FIDP-02</t>
  </si>
  <si>
    <t>HLNT-02</t>
  </si>
  <si>
    <t>HLNT-03</t>
  </si>
  <si>
    <t>HLNT-04</t>
  </si>
  <si>
    <t>HLNT-05</t>
  </si>
  <si>
    <t>Incident Handling</t>
  </si>
  <si>
    <t>HLIH-01</t>
  </si>
  <si>
    <t>We rely on Hostinger's incident response plan and have procedures to respond to incidents involving our software.</t>
  </si>
  <si>
    <t>HLIH-02</t>
  </si>
  <si>
    <t>HLIH-03</t>
  </si>
  <si>
    <t>HLIH-04</t>
  </si>
  <si>
    <t>We rely on Hostinger's incident response team for major incidents.</t>
  </si>
  <si>
    <t>HLIH-05</t>
  </si>
  <si>
    <t xml:space="preserve">System availability or planned/unplanned downtime issues is provided online. Also we share a support phone # on our website for urgent issues only. </t>
  </si>
  <si>
    <t>Policies, Procedures, and Processes</t>
  </si>
  <si>
    <t>HLPP-01</t>
  </si>
  <si>
    <t>As a small company, we do not have a formal information security unit, but we follow best practices for security.</t>
  </si>
  <si>
    <t>HLPP-02</t>
  </si>
  <si>
    <t>HLPP-03</t>
  </si>
  <si>
    <t>Third Party Assessment</t>
  </si>
  <si>
    <t>HLTP-01</t>
  </si>
  <si>
    <t>HLTP-02</t>
  </si>
  <si>
    <t>HLTP-03</t>
  </si>
  <si>
    <t>HLTP-04</t>
  </si>
  <si>
    <t xml:space="preserve">There are cells within this worksheet are auto populated from the HECVAT - Full | Vendor Response worksheet and drop down lists. </t>
  </si>
  <si>
    <t>HECVAT - Lite | Analyst Report</t>
  </si>
  <si>
    <t>Institution Assessment</t>
  </si>
  <si>
    <t>Instructions</t>
  </si>
  <si>
    <r>
      <rPr>
        <b/>
        <sz val="12"/>
        <color theme="1"/>
        <rFont val="Verdana"/>
      </rPr>
      <t xml:space="preserve">Step 1: </t>
    </r>
    <r>
      <rPr>
        <sz val="12"/>
        <color theme="1"/>
        <rFont val="Verdana"/>
      </rPr>
      <t xml:space="preserve">Select the security framework used at your institution in cell C10. </t>
    </r>
    <r>
      <rPr>
        <b/>
        <sz val="12"/>
        <color theme="1"/>
        <rFont val="Verdana"/>
      </rPr>
      <t xml:space="preserve">Step 2: </t>
    </r>
    <r>
      <rPr>
        <sz val="12"/>
        <color theme="1"/>
        <rFont val="Verdana"/>
      </rPr>
      <t xml:space="preserve">Convert qualitative vendor responses into quantitative values, starting at cell G31. </t>
    </r>
    <r>
      <rPr>
        <b/>
        <sz val="12"/>
        <color theme="1"/>
        <rFont val="Verdana"/>
      </rPr>
      <t xml:space="preserve">Step 3: </t>
    </r>
    <r>
      <rPr>
        <sz val="12"/>
        <color theme="1"/>
        <rFont val="Verdana"/>
      </rPr>
      <t xml:space="preserve">Review converted values, ensuring full population of report. </t>
    </r>
    <r>
      <rPr>
        <b/>
        <sz val="12"/>
        <color theme="1"/>
        <rFont val="Verdana"/>
      </rPr>
      <t>Step 4:</t>
    </r>
    <r>
      <rPr>
        <sz val="12"/>
        <color theme="1"/>
        <rFont val="Verdana"/>
      </rPr>
      <t xml:space="preserve"> Move to the Summary Report tab.</t>
    </r>
  </si>
  <si>
    <t>HECVAT Version</t>
  </si>
  <si>
    <t>Lite</t>
  </si>
  <si>
    <t>Vendor Email Address</t>
  </si>
  <si>
    <t>Date Prepared</t>
  </si>
  <si>
    <t>Step 1: Select your institution's security framework</t>
  </si>
  <si>
    <t>Report Sections</t>
  </si>
  <si>
    <t>Max_Score</t>
  </si>
  <si>
    <t>Score</t>
  </si>
  <si>
    <t>Score %</t>
  </si>
  <si>
    <t>Overall Score</t>
  </si>
  <si>
    <t>Step 2: Override/Correct Vendor Responses and Set Weights Per Institution's Use Case</t>
  </si>
  <si>
    <t>ID</t>
  </si>
  <si>
    <t>Question</t>
  </si>
  <si>
    <t>Vendor Answer</t>
  </si>
  <si>
    <t>Notes shown in Col F on HECVAT - Lite tab)</t>
  </si>
  <si>
    <t>Preferred Response</t>
  </si>
  <si>
    <t>Compliant Override</t>
  </si>
  <si>
    <t>Default Weight</t>
  </si>
  <si>
    <t>Weight Override</t>
  </si>
  <si>
    <t>The vendor's selected responses are displayed here for easier reference.</t>
  </si>
  <si>
    <t>The vendor's narrative responses are displayed here for easier reference.</t>
  </si>
  <si>
    <t xml:space="preserve">As an analyst/assessor, use the column to make notes of concerns, follow-up questions for the vendor, needed documentation, etc. </t>
  </si>
  <si>
    <t>The preferred response is that which is scored positively.</t>
  </si>
  <si>
    <t>Analysts should use this drop-down to override inappropriate / incorrect vendor answers to affect scoring appropriately.</t>
  </si>
  <si>
    <t>The default weight of a question is set by the makers of HECVAT tooling and is used to set a baseline.</t>
  </si>
  <si>
    <t xml:space="preserve">Institutions may weight question responses differently in their assessments, based on their use of the vendor product. Adjust weights to affect final scoring appropriately. </t>
  </si>
  <si>
    <t xml:space="preserve"> </t>
  </si>
  <si>
    <t>Qualitative Question</t>
  </si>
  <si>
    <t xml:space="preserve">The cells within this worksheet contain questions, the reason for the question and follow-up inquiries/responses </t>
  </si>
  <si>
    <t>HECVAT - Lite | Analyst Reference</t>
  </si>
  <si>
    <r>
      <rPr>
        <b/>
        <sz val="14"/>
        <color rgb="FF000000"/>
        <rFont val="Verdana"/>
      </rPr>
      <t>Connect</t>
    </r>
    <r>
      <rPr>
        <sz val="14"/>
        <color rgb="FF000000"/>
        <rFont val="Verdana"/>
      </rPr>
      <t xml:space="preserve"> with your higher education peers by joining the </t>
    </r>
    <r>
      <rPr>
        <b/>
        <sz val="14"/>
        <color rgb="FF000000"/>
        <rFont val="Verdana"/>
      </rPr>
      <t>EDUCAUSE HECVAT Users Community Group</t>
    </r>
    <r>
      <rPr>
        <sz val="14"/>
        <color rgb="FF000000"/>
        <rFont val="Verdana"/>
      </rPr>
      <t xml:space="preserve"> at https://connect.educause.edu.</t>
    </r>
  </si>
  <si>
    <r>
      <rPr>
        <sz val="12"/>
        <color rgb="FF000000"/>
        <rFont val="Verdana"/>
      </rPr>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t>
    </r>
    <r>
      <rPr>
        <b/>
        <sz val="12"/>
        <color rgb="FF000000"/>
        <rFont val="Verdana"/>
      </rPr>
      <t>Analyst tip #1</t>
    </r>
    <r>
      <rPr>
        <sz val="12"/>
        <color rgb="FF000000"/>
        <rFont val="Verdana"/>
      </rPr>
      <t xml:space="preserve">: For any answer that is deemed "noncompliant" by your institution, ask the vendor if there is a timeline for implementation, a sincere commitment to customer development engagement, and/or possible implementation of compensating control(s) that offset the risks of another component.
</t>
    </r>
    <r>
      <rPr>
        <b/>
        <sz val="12"/>
        <color rgb="FF000000"/>
        <rFont val="Verdana"/>
      </rPr>
      <t>Analyst tip #2</t>
    </r>
    <r>
      <rPr>
        <sz val="12"/>
        <color rgb="FF000000"/>
        <rFont val="Verdana"/>
      </rPr>
      <t xml:space="preserve">: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t>
    </r>
    <r>
      <rPr>
        <b/>
        <sz val="12"/>
        <color rgb="FF000000"/>
        <rFont val="Verdana"/>
      </rPr>
      <t>Analyst tip #3</t>
    </r>
    <r>
      <rPr>
        <sz val="12"/>
        <color rgb="FF000000"/>
        <rFont val="Verdana"/>
      </rPr>
      <t xml:space="preserve">: This is the most important tip. Reject a HECVAT from a vendor if the vendor provides the institution with a insufficiently populated HECVAT, if the vendor responses are vague and/or do not answer questions directly, or if significant discrepancies are found, making the HECVAT difficult to assess. </t>
    </r>
  </si>
  <si>
    <t>APPL-04</t>
  </si>
  <si>
    <t xml:space="preserve">End Table Data </t>
  </si>
  <si>
    <t>Reason for Question</t>
  </si>
  <si>
    <t>Follow-up Inquiries/Responses</t>
  </si>
  <si>
    <t>AAAI-01</t>
  </si>
  <si>
    <t>AAAI-05</t>
  </si>
  <si>
    <t>AAAI-10</t>
  </si>
  <si>
    <t>AAAI-12</t>
  </si>
  <si>
    <t>AAAI-15</t>
  </si>
  <si>
    <t>BCPL-06</t>
  </si>
  <si>
    <t>QUAL-04</t>
  </si>
  <si>
    <t>BCPL-05</t>
  </si>
  <si>
    <t>BCPL-11</t>
  </si>
  <si>
    <t>CHNG-01</t>
  </si>
  <si>
    <t>CHNG-03</t>
  </si>
  <si>
    <t>CHNG-13</t>
  </si>
  <si>
    <t>CHNG-15</t>
  </si>
  <si>
    <t>DATA-01</t>
  </si>
  <si>
    <t>DATA-03</t>
  </si>
  <si>
    <t>DATA-04</t>
  </si>
  <si>
    <t>DATA-23</t>
  </si>
  <si>
    <t>DATA-24</t>
  </si>
  <si>
    <t>DATA-29</t>
  </si>
  <si>
    <t>DCTR-02</t>
  </si>
  <si>
    <t>DCTR-09</t>
  </si>
  <si>
    <t>DCTR-01</t>
  </si>
  <si>
    <t>DCTR-06</t>
  </si>
  <si>
    <t>DRPL-13</t>
  </si>
  <si>
    <t>QUAL-05</t>
  </si>
  <si>
    <t>DRPL-04</t>
  </si>
  <si>
    <t>DRPL-12</t>
  </si>
  <si>
    <t>Incident Response</t>
  </si>
  <si>
    <t>FIDP-01</t>
  </si>
  <si>
    <t>FIDP-04</t>
  </si>
  <si>
    <t>FIDP-09</t>
  </si>
  <si>
    <t>FIDP-10</t>
  </si>
  <si>
    <t>PPPR-11</t>
  </si>
  <si>
    <t>PPPR-18</t>
  </si>
  <si>
    <t>PPPR-08</t>
  </si>
  <si>
    <t>SYST-01</t>
  </si>
  <si>
    <t>VULN-03</t>
  </si>
  <si>
    <t>questionID</t>
  </si>
  <si>
    <t>changeDetails</t>
  </si>
  <si>
    <t>Changed "Vendor Data Zone" to "Vendor Hosting Regions"</t>
  </si>
  <si>
    <t>Removed</t>
  </si>
  <si>
    <t>QUAL-01 through QUAL-07</t>
  </si>
  <si>
    <t xml:space="preserve"> Added to HECVAT-Lite</t>
  </si>
  <si>
    <t>Separated C &amp; D</t>
  </si>
  <si>
    <t>Updated guidance, Separated C &amp; D</t>
  </si>
  <si>
    <t>Updated guidance</t>
  </si>
  <si>
    <t>Changed wording from "Can you enforce password/passphrase aging requirements?" to "Can the system enforce strong authentication for users accessing the system?" and updated guidance.</t>
  </si>
  <si>
    <t>Updated question text from "Does your web-based interface support authentication, including standards-based single-sign-on? (e.g. InCommon)" to "Does your web-based interface support authentication, including standards-based single-sign-on? (e.g. SAML2, InCommon)" and updated guidance</t>
  </si>
  <si>
    <t>New question, taken from AAAI-16 of Full, Separated C &amp; D</t>
  </si>
  <si>
    <t>UPDATED: Change question to "Does the system offer adequate logging functionality? At a minimum, 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 d) a documented and implented process for log review."</t>
  </si>
  <si>
    <t>New question, taken from AAAI-09 of Full</t>
  </si>
  <si>
    <t>HLBC-02</t>
  </si>
  <si>
    <t>Updated guidance to have communication methods declared</t>
  </si>
  <si>
    <t>HLBC-05</t>
  </si>
  <si>
    <t>New question, same as FULL BCPL-13</t>
  </si>
  <si>
    <t>Incident Response Section</t>
  </si>
  <si>
    <t>New section in HECVAT Lite</t>
  </si>
  <si>
    <t>HLIR-01</t>
  </si>
  <si>
    <t>New question, same as PPPR-10 Full</t>
  </si>
  <si>
    <t>HLIR-02</t>
  </si>
  <si>
    <t>New question, same as HIPA-05 Full (question) but updated guidance</t>
  </si>
  <si>
    <t>HLIR-03</t>
  </si>
  <si>
    <t>New question, same as DRPL-13 Full</t>
  </si>
  <si>
    <t>Changed "Can you provide overall system and/or application architecture diagrams including a full description of the data communications architecture for all components of the system?" To "Can you provide sanitized copies of system architecture diagrams and data flow diagrams as they pertain to the service being provided?"</t>
  </si>
  <si>
    <t>Changed "Do you employ a single-tenant environment?" To "Does the environment provide for dedicated single-tenant capabilities?"</t>
  </si>
  <si>
    <t>Guidance changed to "Describe how your product or environment separates data from different customers (logically, physically, single tenancy, multi-tenancy)."</t>
  </si>
  <si>
    <t>Changed "Is any institution data visible in system administration modules/tools?" To "Does vendor staff have access to Institutional data (financial, PHI or other sensitive information) within the application/system?"</t>
  </si>
  <si>
    <t>Changed "Can employees access customer data remotely?" to "Can vendor's employees access customer data remotely?".</t>
  </si>
  <si>
    <t>Changed "Is sensitive data encrypted in transport? (e.g. system-to-client)" to "Is sensitive data encrypted, using secure protocols/algorithms, in transport? (e.g. system-to-client)".</t>
  </si>
  <si>
    <t>Changed "Is sensitive data encrypted in storage (e.g. disk encryption, at-rest)?" to "Is sensitive data encrypted, using secure protocols/algorithms, in storage? (e.g. disk encryption, at-rest)".</t>
  </si>
  <si>
    <t>New question, from DATA-15 in full (with new wording), "Are backup copies made according to pre-defined schedules and securely stored and protected according to policy and/or documented procedures?"</t>
  </si>
  <si>
    <t>HLDA-08</t>
  </si>
  <si>
    <t>New question, from DATA-25 in full, "Do procedures exist to ensure that retention and destruction of data meets established business and regulatory requirements?"</t>
  </si>
  <si>
    <t xml:space="preserve">New question, from THRD-01 in full, "Do you perform security assessments of third party companies with which you share data (i.e. hosting providers, cloud services, PaaS, IaaS, SaaS, etc.). Provide a summary of your practices that assures that the third party will be subject to the appropriate standards regarding security, service recoverability, and confidentiality." </t>
  </si>
  <si>
    <t>Changed for QUALITATIVE to QUANTITATIVE</t>
  </si>
  <si>
    <t>New question, from THRD-04 in full, "Describe or provide references to your third party management strategy or provide additional information that may help analysts better understand your environment and how it relates to third-party solutions."</t>
  </si>
  <si>
    <t>Changed from "Will any institution data leave the institution's Data Zone?" to "Will institutional data be stored in multiple regions?".</t>
  </si>
  <si>
    <t>Change from "Can employees access customer data remotely?" to "Do you have a documented and currently implemented strategy for securing employee workstations when they work remotely? (i.e. not in a trusted computing environment)".</t>
  </si>
  <si>
    <t>Change from "Have you undergone a SSAE 18 audit?" to "Have you undergone a SSAE 18 / SOC 2 audit?"</t>
  </si>
  <si>
    <t>Changed "Do you support role-based access control (RBAC) for end-users?" to "Do you support role-based access control (RBAC) for institutional accounts? (This includes, end-users, administrator,  service accounts, etc.)"</t>
  </si>
  <si>
    <t>Changed "Do you support role-based access control (RBAC) for system administrators?" to "Do you support role-based access control (RBAC) for staff within the organization? (This includes system administrators and third party personell with access to the system?)"</t>
  </si>
  <si>
    <t>Changed "Can you provide overall system and/or application architecture diagrams including a full description of the data communications architecture for all components of the system?" to ""</t>
  </si>
  <si>
    <t>Changed "Do you employ a single-tenant environment?" to "Does the environment provide for dedicated single-tenant capabilities? If not, describe how your product or environment separates data from different customers (logically, physically, single tenancy, multi-tenancy)."</t>
  </si>
  <si>
    <t>Changed "Do backups containing institution data ever leave the institution's Data Zone, either physically or via network routing?" to "Are backup copies made according to pre-defined schedules and securely stored and protected?"</t>
  </si>
  <si>
    <t>HLFI-05</t>
  </si>
  <si>
    <t>New question: "Do you enforce network segmentation between trusted and untrusted networks (i.e., Internet, DMZ, Extranet, etc.)?"</t>
  </si>
  <si>
    <t>HLDA-09</t>
  </si>
  <si>
    <t>New question (DATA-10 in full), "Can the institution extract a full or partial backup of data?"</t>
  </si>
  <si>
    <t>Changed from 5year breach to 12-mo disruption</t>
  </si>
  <si>
    <t>Updated to include "to the institution"</t>
  </si>
  <si>
    <t>CHange management removal - added to docu-09</t>
  </si>
  <si>
    <t>Rrevmoed CM section</t>
  </si>
  <si>
    <t>Adding supply chain to third party</t>
  </si>
  <si>
    <t>Remove line 44 and put in 65</t>
  </si>
  <si>
    <t>Higher Education Community Vendor Assessment Tool (HECVAT) - Lite - Standards Crosswalk</t>
  </si>
  <si>
    <t>HEISC Shared Assessments Working Group</t>
  </si>
  <si>
    <t>CIS Critical Security Controls v6.1</t>
  </si>
  <si>
    <t>HIPAA</t>
  </si>
  <si>
    <t>ISO 27002:2013</t>
  </si>
  <si>
    <t>NIST Cybersecurity Framework</t>
  </si>
  <si>
    <t>NIST SP 800-171r1</t>
  </si>
  <si>
    <t>NIST SP 800-53r4</t>
  </si>
  <si>
    <t>15.2.1</t>
  </si>
  <si>
    <t>SA-9</t>
  </si>
  <si>
    <t>PE-2, PE-3, PE-5, PE-11, PE-13, PE-14, SA-9</t>
  </si>
  <si>
    <t>18.1.1</t>
  </si>
  <si>
    <t>§164.308(a)(1)(i)</t>
  </si>
  <si>
    <t>18.1.4</t>
  </si>
  <si>
    <t>ID.GV-3</t>
  </si>
  <si>
    <t>15.2.2</t>
  </si>
  <si>
    <t>14.2.1</t>
  </si>
  <si>
    <t xml:space="preserve">SA-3, SA-15, SC-2, PM-2, PM-10, SI-5,PM-3 </t>
  </si>
  <si>
    <t>CSC 14</t>
  </si>
  <si>
    <t>9.2.2</t>
  </si>
  <si>
    <t>PR.AC-4</t>
  </si>
  <si>
    <t>3.1.1, 3.1.2, 3.1.7</t>
  </si>
  <si>
    <t>AC-2, AC-3, AC-6</t>
  </si>
  <si>
    <t>APPL-03</t>
  </si>
  <si>
    <t>CSC 16</t>
  </si>
  <si>
    <t>9.1.1</t>
  </si>
  <si>
    <t>PR.AC-4, PR.PT-3</t>
  </si>
  <si>
    <t>3.4.9</t>
  </si>
  <si>
    <t>CM-11</t>
  </si>
  <si>
    <t>CSC 12</t>
  </si>
  <si>
    <t>PR.PT-3</t>
  </si>
  <si>
    <t>3.1.12, 3.1.13, 3.1.14, 3.1.15, 3.1.8, 3.1.20, 3.7.5, 3.8.2, 3.13.7</t>
  </si>
  <si>
    <t>AC-3, CM-7; NIST SP 800-46</t>
  </si>
  <si>
    <t>APPL-07</t>
  </si>
  <si>
    <t>CSC 2</t>
  </si>
  <si>
    <t>12.1.1</t>
  </si>
  <si>
    <t>ID.AM-1, ID.AM-2, ID.AM-4</t>
  </si>
  <si>
    <t>CA-9, SC-4</t>
  </si>
  <si>
    <t>APPL-11</t>
  </si>
  <si>
    <t>14.2.5</t>
  </si>
  <si>
    <t>PR.DS-6</t>
  </si>
  <si>
    <t>APPL-18</t>
  </si>
  <si>
    <t>RA-2</t>
  </si>
  <si>
    <t>APPL-19</t>
  </si>
  <si>
    <t>9.2.3, 9.3.1, 9.4.3</t>
  </si>
  <si>
    <t>PR.AC-1</t>
  </si>
  <si>
    <t>3.5.7</t>
  </si>
  <si>
    <t>IA-5(1)</t>
  </si>
  <si>
    <t>AAAI-02</t>
  </si>
  <si>
    <t>9.1.1, 9.2.3, 9.3.1, 9.4.3</t>
  </si>
  <si>
    <t>3.5.1</t>
  </si>
  <si>
    <t>IA-2, IA-5</t>
  </si>
  <si>
    <t>9.4.3</t>
  </si>
  <si>
    <t>PR.AC-1, PR.AC-4</t>
  </si>
  <si>
    <t>AAAI-14</t>
  </si>
  <si>
    <t>CSC 6</t>
  </si>
  <si>
    <t>12.4</t>
  </si>
  <si>
    <t>PR.PT-1</t>
  </si>
  <si>
    <t>3.1.7, 3.3.2, 3.3.3, 3.3.4, 3.3.5, 3.4.3, 3.7.1, 3.7.6, 3.10.4, 3.10.5</t>
  </si>
  <si>
    <t>AU-2(3), AU-6, AU-12, AC-6(9), CM-3, MA-2, MA-5, PE-3</t>
  </si>
  <si>
    <t>AAAI-18</t>
  </si>
  <si>
    <t>Business Continuity Plan</t>
  </si>
  <si>
    <t>HLBC-01</t>
  </si>
  <si>
    <t>CSC 10</t>
  </si>
  <si>
    <t>17.1.1</t>
  </si>
  <si>
    <t>PR.IP-9</t>
  </si>
  <si>
    <t>3.12.2</t>
  </si>
  <si>
    <t>AU-7, AU-9, IR-4, AC-5, CP-4, CP-10; NIST SP 800-34</t>
  </si>
  <si>
    <t>BCPL-01</t>
  </si>
  <si>
    <t>17.1.2</t>
  </si>
  <si>
    <t>HLBC-03</t>
  </si>
  <si>
    <t>HLBC-04</t>
  </si>
  <si>
    <t>17.1.3</t>
  </si>
  <si>
    <t>AC-5, CP-4, CP-10; NIST SP 800-34</t>
  </si>
  <si>
    <t>Change Management</t>
  </si>
  <si>
    <t>HLCH-01</t>
  </si>
  <si>
    <t>12.1.2</t>
  </si>
  <si>
    <t>PR.IP-3</t>
  </si>
  <si>
    <t>3.4.3, 3.4.4</t>
  </si>
  <si>
    <t>CM-3, CM-4, CM-5</t>
  </si>
  <si>
    <t>HLCH-02</t>
  </si>
  <si>
    <t>HLCH-03</t>
  </si>
  <si>
    <t>CSC 13</t>
  </si>
  <si>
    <t>§164.308(a)(1)(ii)(B)</t>
  </si>
  <si>
    <t>12.6.1</t>
  </si>
  <si>
    <t>HLCH-04</t>
  </si>
  <si>
    <t>PR.AC-2, PR.IP-5</t>
  </si>
  <si>
    <t>3.1.3, 3.8.1</t>
  </si>
  <si>
    <t>AC-4, MP-2, MP-4</t>
  </si>
  <si>
    <t>DATA-02</t>
  </si>
  <si>
    <t>8.2.3, 10.1.1</t>
  </si>
  <si>
    <t>PR.DS-1, PR.DS-2</t>
  </si>
  <si>
    <t>3.1.19, 3.8.1</t>
  </si>
  <si>
    <t>MP-2, AC-19(5)</t>
  </si>
  <si>
    <t>PR.DS-1</t>
  </si>
  <si>
    <t>12.3.1</t>
  </si>
  <si>
    <t>3.8.9</t>
  </si>
  <si>
    <t>CP-9, MP-5</t>
  </si>
  <si>
    <t>DATA-25</t>
  </si>
  <si>
    <t>8.3.1</t>
  </si>
  <si>
    <t>PR.DS-3</t>
  </si>
  <si>
    <t>3.7.1, 3.7.2, 3.8.3</t>
  </si>
  <si>
    <t>CP-9 MP-6, NIST SP 800-60, NIST SP 800-88, AC-2, AC-6, IA-4, PM-2, PM-10, SI-5, MA-2, MA-3, MP-6</t>
  </si>
  <si>
    <t>DATA-26</t>
  </si>
  <si>
    <t>CSC 13, CSC 14</t>
  </si>
  <si>
    <t>DATA-31</t>
  </si>
  <si>
    <t>Database</t>
  </si>
  <si>
    <t>HLDB-01</t>
  </si>
  <si>
    <t>10.1.1</t>
  </si>
  <si>
    <t>DBAS-01</t>
  </si>
  <si>
    <t>HLDB-02</t>
  </si>
  <si>
    <t>DBAS-02</t>
  </si>
  <si>
    <t>11.2.1</t>
  </si>
  <si>
    <t>DCTR-10</t>
  </si>
  <si>
    <t>11.1.1</t>
  </si>
  <si>
    <t>11.1.1, 11.1.2</t>
  </si>
  <si>
    <t>PR.AC-2</t>
  </si>
  <si>
    <t>3.8.1, 3.8.2</t>
  </si>
  <si>
    <t>Disaster Recovery Plan</t>
  </si>
  <si>
    <t>HLDR-01</t>
  </si>
  <si>
    <t>AC-5, CP-4, CP-10, NIST SP 800-34</t>
  </si>
  <si>
    <t>DRPL-01</t>
  </si>
  <si>
    <t>HLDR-02</t>
  </si>
  <si>
    <t>CSC 10, CSC 12</t>
  </si>
  <si>
    <t>HLDR-03</t>
  </si>
  <si>
    <t>Firewalls, IDS, IPS, and Networking</t>
  </si>
  <si>
    <t>HLFI-01</t>
  </si>
  <si>
    <t>CSC 9</t>
  </si>
  <si>
    <t>13.1.1</t>
  </si>
  <si>
    <t>PR.DS-5</t>
  </si>
  <si>
    <t>HLFI-02</t>
  </si>
  <si>
    <t>PR.AC-5</t>
  </si>
  <si>
    <t>HLFI-03</t>
  </si>
  <si>
    <t>CSC 19</t>
  </si>
  <si>
    <t>12.4.1</t>
  </si>
  <si>
    <t>3.6.1, 3.14.6, 3.14.7</t>
  </si>
  <si>
    <t>IR-2, IR-4, IR-9</t>
  </si>
  <si>
    <t>HLFI-04</t>
  </si>
  <si>
    <t>DE.CM-1, DE.CM-2, DE.CM-7</t>
  </si>
  <si>
    <t>IR-2, IR-4, IR-10</t>
  </si>
  <si>
    <t>Physical Security</t>
  </si>
  <si>
    <t>HLPH-01</t>
  </si>
  <si>
    <t>CSC 3</t>
  </si>
  <si>
    <t>PR.AC-2, PR.AT-5, PR.IP-5, DE.CM-2</t>
  </si>
  <si>
    <t>3.8.2, 3.10.1, 3.10.2, 3.10.5, 3.10.6, 3.12.1</t>
  </si>
  <si>
    <t>MP-4, PE-2, PE-5, PE-6, PE-17</t>
  </si>
  <si>
    <t>PHYS-01</t>
  </si>
  <si>
    <t>HLPH-02</t>
  </si>
  <si>
    <t>8.2.3</t>
  </si>
  <si>
    <t>PR.AC-2, PR.AC-4, PR.DS-1, PR.DS-3, PR.DS-5</t>
  </si>
  <si>
    <t>3.8.1, 3.8.5, 3.8.7</t>
  </si>
  <si>
    <t>MP-2, MP-5, MP-7</t>
  </si>
  <si>
    <t>PHYS-02</t>
  </si>
  <si>
    <t>5.1.1</t>
  </si>
  <si>
    <t>ID.GV-2</t>
  </si>
  <si>
    <t>3.9.1, 3.9.2</t>
  </si>
  <si>
    <t>PM-2, PM-10, SI-5, CA-5, PM-1</t>
  </si>
  <si>
    <t>PPPR-01</t>
  </si>
  <si>
    <t>CSC 4</t>
  </si>
  <si>
    <t>PR.IP-2</t>
  </si>
  <si>
    <t>3.13.2</t>
  </si>
  <si>
    <t>CA-5, CM-3, PM-1, SA-15, SA-3, SA-8, SC-2</t>
  </si>
  <si>
    <t>16.1.5</t>
  </si>
  <si>
    <t>3.6.1, 3.12.2</t>
  </si>
  <si>
    <t>CA-5, PM-1, IR-4, IR-5, IR-7, IR-8</t>
  </si>
  <si>
    <t>HLPP-04</t>
  </si>
  <si>
    <t>CSC 17</t>
  </si>
  <si>
    <t>CA-5, PM-1</t>
  </si>
  <si>
    <t>Systems Management &amp; Configuration</t>
  </si>
  <si>
    <t>PR.PT-4</t>
  </si>
  <si>
    <t>3.1.3</t>
  </si>
  <si>
    <t>AC-4</t>
  </si>
  <si>
    <t>PR.IP-1, PR.IP-2</t>
  </si>
  <si>
    <t>3.1.18, 3.7.1, 3.13.13</t>
  </si>
  <si>
    <t>CM-2, CM-6, CM-3, AC-19, MA-2</t>
  </si>
  <si>
    <t>SYST-04</t>
  </si>
  <si>
    <t>Vulnerability Scanning</t>
  </si>
  <si>
    <t>HLVU-01</t>
  </si>
  <si>
    <t>DE.CM-8</t>
  </si>
  <si>
    <t>3.11.1, 3.11.2, 3.11.3</t>
  </si>
  <si>
    <t>SI-2</t>
  </si>
  <si>
    <t>VULN-02</t>
  </si>
  <si>
    <t>HLVU-02</t>
  </si>
  <si>
    <t xml:space="preserve">This worksheet contains cells that are autopopulated from data entered in previous worksheets. </t>
  </si>
  <si>
    <t>HECVAT - Lite | Summary Report</t>
  </si>
  <si>
    <t>Vendor</t>
  </si>
  <si>
    <t>Product</t>
  </si>
  <si>
    <t>Description</t>
  </si>
  <si>
    <t>Overall Score:</t>
  </si>
  <si>
    <t>F</t>
  </si>
  <si>
    <t>D</t>
  </si>
  <si>
    <t>C</t>
  </si>
  <si>
    <t>B</t>
  </si>
  <si>
    <t>A</t>
  </si>
  <si>
    <t>High Risk, Noncompliant Responses</t>
  </si>
  <si>
    <t>Institution's Security Framework</t>
  </si>
  <si>
    <t xml:space="preserve">There is a combination of cells that are autopopulated as well as ones to be filled in contained within this worksheet. </t>
  </si>
  <si>
    <t>HECVAT QUESTION SETS</t>
  </si>
  <si>
    <t>GUIDANCE</t>
  </si>
  <si>
    <t>ANALYST REFERENCE</t>
  </si>
  <si>
    <t>QUESTION CONTEXT</t>
  </si>
  <si>
    <t>ANALYST REPORT</t>
  </si>
  <si>
    <t>CROSSWALKS</t>
  </si>
  <si>
    <t>Order</t>
  </si>
  <si>
    <t>Additional Info</t>
  </si>
  <si>
    <t>Standard Guidance</t>
  </si>
  <si>
    <t>No Guidance</t>
  </si>
  <si>
    <t>Yes Guidance</t>
  </si>
  <si>
    <t>Reason For Question</t>
  </si>
  <si>
    <t>Follow-up Inquiries</t>
  </si>
  <si>
    <t>High Risk</t>
  </si>
  <si>
    <t>Required</t>
  </si>
  <si>
    <t>Category</t>
  </si>
  <si>
    <t>Compliant Answer</t>
  </si>
  <si>
    <t>Analyst override answer</t>
  </si>
  <si>
    <t>Compliant</t>
  </si>
  <si>
    <t>Analyst adjusted Weight</t>
  </si>
  <si>
    <t>Weight</t>
  </si>
  <si>
    <t>CIS</t>
  </si>
  <si>
    <t>ISO 27002:27013</t>
  </si>
  <si>
    <t>NIST SP 800-171r2</t>
  </si>
  <si>
    <t>Trusted CI</t>
  </si>
  <si>
    <t>PCI-DSS 3.2.1</t>
  </si>
  <si>
    <t>Defines the vendor populating the HECVAT.</t>
  </si>
  <si>
    <t>Follow-up inquiries for General section questions will be institution/implementation specific.</t>
  </si>
  <si>
    <t>General</t>
  </si>
  <si>
    <t>Defines the product environment detailed in this HECVAT response.</t>
  </si>
  <si>
    <t>Used to collect a description of the product that will be assessed using the provided responses.</t>
  </si>
  <si>
    <t>Collection of the product's privacy notice.</t>
  </si>
  <si>
    <t>Collection of the product's accessibility statement (and/or VPAT).</t>
  </si>
  <si>
    <t>Defines who the primary contact is for the vendor.</t>
  </si>
  <si>
    <t>Defines the contact's title to ensure proper authority and expertise is provided when populating the vendor's HECVAT response.</t>
  </si>
  <si>
    <t>Defines the primary contact's email address.</t>
  </si>
  <si>
    <t>Defines the primary contact's phone number.</t>
  </si>
  <si>
    <t>Defines who the primary accessibility contact is for the vendor.</t>
  </si>
  <si>
    <t>Defines the accessibility contact's title to ensure proper authority and expertise is provided when populating the vendor's HECVAT response.</t>
  </si>
  <si>
    <t>Defines the primary accessibility contact's email address.</t>
  </si>
  <si>
    <t>Defines the primary accessibility contact's phone number.</t>
  </si>
  <si>
    <t>Collects the hosting regions that a vendor uses to provide access to the product/service this HECVAT represents.</t>
  </si>
  <si>
    <t>Collects the working regions that a vendor uses to support the product/service this HECVAT represents.</t>
  </si>
  <si>
    <t>Describe your organization’s business background and ownership structure, including all parent and subsidiary relationships.</t>
  </si>
  <si>
    <t>Include circumstances that may involve offshoring or multinational agreements</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</si>
  <si>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</si>
  <si>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</si>
  <si>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Company</t>
  </si>
  <si>
    <t>1: Mission Focus, 2: Stakeholders and obligations</t>
  </si>
  <si>
    <t>Have you had an unplanned disruption to this product/service in the past 12 months?</t>
  </si>
  <si>
    <t>Provide a detailed summary of the unplanned disruption.</t>
  </si>
  <si>
    <t>We want transparency from the vendor and an honest answer to this question, regardless of the response, is a good step in building trust.</t>
  </si>
  <si>
    <t>If a vendor says "No," it is taken at face value. If your organization is capable of conducting reconnaissance, it is encouraged. If a vendor has experienced a breach, evaluate the circumstances of the incident and what the vendor has done in response to the breach.</t>
  </si>
  <si>
    <t>10: Evaluation and Refinement</t>
  </si>
  <si>
    <t>Do you have a dedicated Information Security staff or office?</t>
  </si>
  <si>
    <t>Describe any plans to create an Information Security Office for your organization.</t>
  </si>
  <si>
    <t>Describe your Information Security Office, including size, talents, resources, etc.</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</si>
  <si>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</si>
  <si>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There are many ways to get additional program state information from the vendor.</t>
  </si>
  <si>
    <t>7: Cybersecurity Lead, 13: Personnel</t>
  </si>
  <si>
    <t>Do you have a dedicated Software and System Development team(s)? (e.g., Customer Support, Implementation, Product Management, etc.)</t>
  </si>
  <si>
    <t>Describe any plans to create a dedicated Software and System Development team.</t>
  </si>
  <si>
    <t>Describe the structure and size of your Software and System Development teams. (e.g., Customer Support, Implementation, Product Management, etc.).</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</si>
  <si>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</si>
  <si>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</si>
  <si>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Does your product process protected health information (PHI) or any data covered by the Health Insurance Portability and Accountability Act?</t>
  </si>
  <si>
    <t>You should be completing the Full HECVAT, not the Lite.</t>
  </si>
  <si>
    <t>Responses to this question may indicate the presence of PHI data in the vended product.</t>
  </si>
  <si>
    <t>Determine if the HECVAT Lite is appropriate for assessing products hosting and/or interacting with PHI. HECVAT Full may be more appropriate, depending on your risk tolerance and use case.</t>
  </si>
  <si>
    <t>2: Stakeholders and Obligations</t>
  </si>
  <si>
    <t>Will data regulated by PCI DSS reside in the vended product?</t>
  </si>
  <si>
    <t>Responses to this question may indicate the presence of PCI DSS regulated data in the vended product.</t>
  </si>
  <si>
    <t>Determine if the HECVAT Lite is appropriate for assessing products hosting and/or interacting with PCI DSS regulated data. HECVAT Full may be more appropriate, depending on your risk tolerance and use case.</t>
  </si>
  <si>
    <t>Use this area to share information about your environment that will assist those who are assessing your company data security program.</t>
  </si>
  <si>
    <t>Share any details that would help information security analysts assess your product.</t>
  </si>
  <si>
    <t>For the 20% that HECVAT may not cover, this gives the vendor a chance to support their other responses. Beware when this area is populated with sales hype or other irrelevant information. Thorough documentation, supporting evidence, and/or robust responses go a long way in building trust in this assessment process.</t>
  </si>
  <si>
    <t>This is a freebie to help the vendor state their case. If a vendor does not add anything here (or it is just sales stuff), we can assume it was filled out by a sales engineer and questions will be evaluated with higher scrutiny.</t>
  </si>
  <si>
    <t>PCI-DSS SAQs - part 2</t>
  </si>
  <si>
    <t>Have you undergone a SSAE 18 / SOC 2 audit?</t>
  </si>
  <si>
    <t>Describe any plans to undergo a SSAE 18 audit.</t>
  </si>
  <si>
    <t>Provide the date of assessment and include a SOC 2 Type 2 (preferred) or SOC 3 report. If you have a SOC2 or SOC3 report, state how to obtain a copy. Indicate if your hosting provider was the subject of the audit.</t>
  </si>
  <si>
    <t>Standard documentation, relevant to institutions requiring a vendor to undergo SSAE 18 audits.</t>
  </si>
  <si>
    <t>Follow-up inquiries for SSAE 18 content will be institution/implementation specific.</t>
  </si>
  <si>
    <t>10: Evaluation &amp; Refinement</t>
  </si>
  <si>
    <t>Have you completed the Cloud Security Alliance (CSA) CAIQ?</t>
  </si>
  <si>
    <t>Describe any plans to complete the CSA CAIQ.</t>
  </si>
  <si>
    <t>Please include a copy with your response and include a URL for the published assessment.</t>
  </si>
  <si>
    <t>Many vendors have populated a CAIQ or at least a self-assessment. Although lacking in some areas important to higher education, these documents are useful for supplemental assessment.</t>
  </si>
  <si>
    <t>Follow-up inquiries for CSA content will be institution/implementation specific.</t>
  </si>
  <si>
    <t>10: Evaluation &amp; Refinement, 14 external resources</t>
  </si>
  <si>
    <t>Have you received the Cloud Security Alliance STAR certification?</t>
  </si>
  <si>
    <t>Describe any plans to obtain CSA STAR certification.</t>
  </si>
  <si>
    <t>Provide date of certification, any supporting documentation, and a URL for the certification.</t>
  </si>
  <si>
    <t>If a vendor is STAR certified, vendor responses can theoretically be more trusted since CSA has verified their responses. Trust, but verify for yourself, as needed.</t>
  </si>
  <si>
    <t>If STAR certification is important to your institution you may have specific follow-up details for documentation purposes.</t>
  </si>
  <si>
    <t>Do you conform with a specific industry standard security framework? (e.g., NIST Cybersecurity Framework, CIS Controls, ISO 27001, etc.)</t>
  </si>
  <si>
    <t>Describe any plans to conform to an industry standard security framework.</t>
  </si>
  <si>
    <t>Provide documentation on how your organization conforms to your chosen framework and indicate current certification levels, where appropriate.</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</si>
  <si>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</si>
  <si>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</si>
  <si>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15: Baseline Control Set</t>
  </si>
  <si>
    <t>Can the systems that hold the institution's data be compliant with NIST SP 800-171 and/or CMMC Level 2 standards?</t>
  </si>
  <si>
    <t>A HECVAT Full is recommended if this level of full NIST SP 800-171 compliance is required for the application.</t>
  </si>
  <si>
    <t>Describe any plans to provide NIST SP 800-171 or CMMC Level 3 services.</t>
  </si>
  <si>
    <t>Indicate level, Supplier Performance Risk System (SPRS) Score or certification information.</t>
  </si>
  <si>
    <t>For institutions that collaborate with the United States government, FISMA compliance may be required.</t>
  </si>
  <si>
    <t>Follow-up inquiries for FISMA compliance will be institution/implementation specific.</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</si>
  <si>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</si>
  <si>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</si>
  <si>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them) upon submission.</t>
  </si>
  <si>
    <t>Many systems can be used a variety of ways. We want these implementation type diagrams so that we can understand the "real" use of the product.</t>
  </si>
  <si>
    <t>Additional requests for documentation are made when other parts of the HECVAT are insufficient. Although helpful, many vendors do not provide supporting documentation. We try to be specific with our follow-up questions so that vendors understand we are not looking for 20-50 page whitepapers (sales documentation).</t>
  </si>
  <si>
    <t>3: Information Assets</t>
  </si>
  <si>
    <t>1.1.2</t>
  </si>
  <si>
    <t>Does your organization have a data privacy policy?</t>
  </si>
  <si>
    <t>Describe your plans to create a data privacy policy.</t>
  </si>
  <si>
    <t>Provide your data privacy document (or a valid link to it) upon submission.</t>
  </si>
  <si>
    <t>Managing and protecting institutional data is the reason organizations perform security and risk assessments. Privacy policies outline how vendors will obtain, use, share, and protect institutional data and, as such, should be robust in its language. Beware of vaguely worded privacy policies.</t>
  </si>
  <si>
    <t>Inquire about any privacy language the vendor may have. It may not be ideal, but there may be something available to assess or enough to have your legal counsel or policy/privacy professionals review.</t>
  </si>
  <si>
    <t>9: Policy</t>
  </si>
  <si>
    <t>Do you have a documented, and currently implemented, employee onboarding and offboarding policy?</t>
  </si>
  <si>
    <t>Briefly summarize your response.</t>
  </si>
  <si>
    <t>Provide a reference to your employee onboarding and offboarding policy and supporting documentation or submit it along with this fully populated HECVAT.</t>
  </si>
  <si>
    <t>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t>
  </si>
  <si>
    <t>Unsatisfactory answers should be met with questions about access control authority, roles and responsibilities (of access grantors), administrative privileges within the vendor's infrastructure(s), etc.</t>
  </si>
  <si>
    <t>Do you have a well-documented Business Continuity Plan (BCP) that is tested annually?</t>
  </si>
  <si>
    <t>Provide a reference to your BCP and supporting documentation or submit it along with this fully populated HECVAT.</t>
  </si>
  <si>
    <t>It is expected that a vendor will maintain an accurate BCP and for it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</si>
  <si>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</si>
  <si>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3.6.1</t>
  </si>
  <si>
    <t>6: Risk Acceptance, 9: Policy, 10: Evaluation &amp; Refinement</t>
  </si>
  <si>
    <t>12.10.1</t>
  </si>
  <si>
    <t>Do you have a well-documented Disaster Recovery Plan (DRP) that is tested annually?</t>
  </si>
  <si>
    <t>Provide a reference to your DRP and supporting documentation or submit it along with this fully populated HECVAT.</t>
  </si>
  <si>
    <t>It is expected that a vendor will maintain an accurate DRP and for it to be tested at a regular interval. 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</si>
  <si>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</si>
  <si>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</si>
  <si>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</si>
  <si>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</si>
  <si>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</si>
  <si>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3.4.3</t>
  </si>
  <si>
    <t>6.3.2 &amp; 6.4.6</t>
  </si>
  <si>
    <t>Has a VPAT or ACR been created or updated for the product and version under consideration within the past year?</t>
  </si>
  <si>
    <t>If your answer is "I do not know," select "No." If the VPAT/ACR is for an older version of the product or has not been updated, its information does not accurately reflect accessibility of the product under consideration.</t>
  </si>
  <si>
    <t>Please state your plans (when and by whom) to complete a VPAT.</t>
  </si>
  <si>
    <t>State the date the VPAT was completed. Include this VPAT in your submission and/or link to its web location.</t>
  </si>
  <si>
    <t>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t>
  </si>
  <si>
    <t>Cross-reference Accessibility Conformance Reports (ACR) with any answers from ITAC-04 about product roadmaps for accessibility improvements.</t>
  </si>
  <si>
    <t>IT Accessibility</t>
  </si>
  <si>
    <t>Do you have documentation to support the accessibility features of your product?</t>
  </si>
  <si>
    <t>Provide plans for any documentation that would make accessible content, features, and functions easily knowable by end users.</t>
  </si>
  <si>
    <t>Provide examples with links where possible.</t>
  </si>
  <si>
    <t>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t>
  </si>
  <si>
    <t>If specific configurations, settings, themes, author guides or instructions are needed to ensure accessibility, are instructions on how to do so provided for administrators and end users?</t>
  </si>
  <si>
    <t>Has a third-party expert conducted an accessibility audit of the most recent version of your product?</t>
  </si>
  <si>
    <t>Please provide plans (when and by whom) any audit is planned, if any, or rationale if not.</t>
  </si>
  <si>
    <t>State when the audit was conducted and by whom. Include the results in your submission and/or link to its web location.</t>
  </si>
  <si>
    <t>Many vendors rely on their internal product knowledge and history to complete accessibility self-assessments of their own product rather than utilizing up-to-date, validated testing. Use of an expert, external specialist provides a more robust assessment of the product.</t>
  </si>
  <si>
    <t>One of the most common outcomes of such an audit includes VPAT/ACR referenced in DOCU-12. If a vendor is unfamiliar with the VPAT &lt;https://itic.org/policy/accessibility/vpat&gt; they may learn more at &lt;https://www.section508.gov/sell/vpat&gt;.</t>
  </si>
  <si>
    <t>Do you have a documented and implemented process for verifying accessibility conformance?</t>
  </si>
  <si>
    <t>Summarize how you ensure accessible products. Provide plans to develop documented processes to validate accessibility.</t>
  </si>
  <si>
    <t>Describe your processes and methodologies for validating accessibility conformance.</t>
  </si>
  <si>
    <t>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t>
  </si>
  <si>
    <t>Follow-up inquiries for IT Accessibility content will be institution/implementation specific.</t>
  </si>
  <si>
    <t>Have you adopted a technical or legal accessibility standard of conformance for the product in question?</t>
  </si>
  <si>
    <t>Summarize your decision to not adopt a technical or legal standard of conformance for the product in question.</t>
  </si>
  <si>
    <t>Indicate which primary standards and comment upon any additional standards the product meets.</t>
  </si>
  <si>
    <t>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 including Section 508 &lt;https://www.section508.gov/manage/laws-and-policies&gt; of the Rehabilitation Act (U.S.), EN 301 549 &lt;https://ec.europa.eu/eip/ageing/standards/ict-and-communication/accessibility-and-design-for-all_en.html&gt; (E.U.) etc.</t>
  </si>
  <si>
    <t xml:space="preserve">If a vendor is unfamiliar with either, they may be directed to learn more about technical &lt;https://www.w3.org/WAI/&gt; or governmental &lt;https://www.section508.gov/&gt; standards for accessibility. </t>
  </si>
  <si>
    <t>Can you provide a current, detailed accessibility roadmap with delivery timelines?</t>
  </si>
  <si>
    <t>Please provide any plans to develop and share an accessibility product roadmap in the future.</t>
  </si>
  <si>
    <t>Comment upon how far into the future the roadmap extends. Provide evidence (including links) of having delivered upon the accessibility roadmap in the past.</t>
  </si>
  <si>
    <t>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</si>
  <si>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</si>
  <si>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</si>
  <si>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</si>
  <si>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t>
  </si>
  <si>
    <t>Do you have a documented and implemented process for reporting and tracking accessibility issues?</t>
  </si>
  <si>
    <t>State how users should report accessibility issues. Describe any expected related process updates.</t>
  </si>
  <si>
    <t>Describe the process and any recent examples of fixes as a result of the process.</t>
  </si>
  <si>
    <t>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t>
  </si>
  <si>
    <t>Do you have documented processes and procedures for implementing accessibility into your development lifecycle?</t>
  </si>
  <si>
    <t>Describe any plans to update processes and procedures to better incorporate accessibility.</t>
  </si>
  <si>
    <t>Provide further details or multiple means in Additional Information.</t>
  </si>
  <si>
    <t xml:space="preserve">This question is designed to understand how accessibility is included in new versions and features of products, particularly with vendors that implement Agile or similar methodologies where software is updated frequently and continuously.
</t>
  </si>
  <si>
    <t>Can all functions of the application or service be performed using only the keyboard?</t>
  </si>
  <si>
    <t>Indicate a plan to test the product; develop a roadmap for keyboard accessibility or any further context.</t>
  </si>
  <si>
    <t>State when and on which platform this was verified.</t>
  </si>
  <si>
    <t>One critical accessibility requirement is the full use of a product using only the keyboard--no mouse or trackpad. This requirement is easy for a nontechnical or non-accessibility expert to understand and verify.</t>
  </si>
  <si>
    <t>Does your product rely on activating a special "accessibility mode," a "lite version," or accessing an alternate interface for accessibility purposes?</t>
  </si>
  <si>
    <t>Describe any feature differences between standard and accessible modes along with any timelines or plans to merge products into a universally designed platform.</t>
  </si>
  <si>
    <t>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t>
  </si>
  <si>
    <t>Are access controls for institutional accounts based on structured rules, such as role-based access control (RBAC), attribute-based access control (ABAC), or policy-based access control (PBAC)?</t>
  </si>
  <si>
    <t>This includes end-users, administrators, service accounts, etc. PBAC would include various dynamic controls such as conditional access, risk-based access, location-based access, or system activity based access.</t>
  </si>
  <si>
    <t>Describe any limitations that prevent support for RBAC for Institutional accounts.</t>
  </si>
  <si>
    <t>Describe available roles.</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</si>
  <si>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 users.</t>
  </si>
  <si>
    <t>Ask the vendor to summarize the best practices to restrict/control the access given to the institution's end-users without the use of RBAC. Make sure to understand the administrative requirements/overhead introduced in the vendor's environment.</t>
  </si>
  <si>
    <t>4: Asset Classification, 8: Comprehensive Application, 15: Baseline Control Set</t>
  </si>
  <si>
    <t>7.1 &amp; 7.1.1</t>
  </si>
  <si>
    <t>Are access controls for staff within your organization based on structured rules, such as RBAC, ABAC, or PBAC?</t>
  </si>
  <si>
    <t>This includes system administrators and third party personnel with access to the system. PBAC would include various dynamic controls such as conditional access, risk-based access, location-based access, or system activity based access.</t>
  </si>
  <si>
    <t>Describe any limitations that prevent support for RBAC within your organization.</t>
  </si>
  <si>
    <t>Managing a software/product/service may rely on various professionals to administrate a system. This question is focused on how administration, and the segregation of functions, is implemented within the vendor's infrastructure.</t>
  </si>
  <si>
    <t>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t>
  </si>
  <si>
    <t>Do you have a documented and currently implemented strategy for securing employee workstations when they work remotely (i.e., not in a trusted computing environment)?</t>
  </si>
  <si>
    <t>Provide supporting documentation of your strategy.</t>
  </si>
  <si>
    <t>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poses additional security risks should be met with increased concern.</t>
  </si>
  <si>
    <t>Request additional documentation that outlines the security controls implemented to safeguard your institutional data.</t>
  </si>
  <si>
    <t>8: Comprehensive Application, 15: Baseline Control Set</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</si>
  <si>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</si>
  <si>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</si>
  <si>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</si>
  <si>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</si>
  <si>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Inquire about any planned improvements to these capabilities. Ask about their product(s) roadmap and try to understand how they prioritize security concerns in their environment.</t>
  </si>
  <si>
    <t>Are you using a web application firewall (WAF)?</t>
  </si>
  <si>
    <t>Describe compensating controls that protect your web application, if applicable.</t>
  </si>
  <si>
    <t>Describe the currently implemented WAF.</t>
  </si>
  <si>
    <t>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t>
  </si>
  <si>
    <t>If a vendor states that they outsource their code development and do not run a WAF, there is elevated reason for concern. Verify how code is tested, monitored, and controlled in production environments.</t>
  </si>
  <si>
    <t>Do you have a process and implemented procedures for managing your software supply chain (e.g., libraries, repositories, frameworks, etc.)?</t>
  </si>
  <si>
    <t>Include any in-house developed or contract development</t>
  </si>
  <si>
    <t>Provide supporting documentation of your processes.</t>
  </si>
  <si>
    <t>Understanding system requirements and/or dependencies (e.g., open source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</si>
  <si>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software supply chain will be institution/implementation specific.</t>
  </si>
  <si>
    <t>8: Comprehensive Application</t>
  </si>
  <si>
    <t>Does your solution support single sign-on (SSO) protocols for user and administrator authentication?</t>
  </si>
  <si>
    <t>Answer "Yes" only if user AND administrator authentication is supported. If partially supported, answer "No." Ensure you respond to any guidance in the Additional Information column.</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</si>
  <si>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</si>
  <si>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</si>
  <si>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</si>
  <si>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</si>
  <si>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Does your organization participate in InCommon or another eduGAIN-affiliated trust federation?</t>
  </si>
  <si>
    <t>Describe plans to participate in InCommon or another eduGAIN-affiliated trust federation.</t>
  </si>
  <si>
    <t>List the entity IDs registered in the Additional Information column.</t>
  </si>
  <si>
    <t>This question defines the vendor's scope of federated identity practices and their willingness to embrace higher education requirements.</t>
  </si>
  <si>
    <t>If a vendor indicates that a system is stand-alone and cannot integrate with community standards, follow up with maturity questions and ask about other commodity type functions or other system requirements your institution may have.</t>
  </si>
  <si>
    <t>14: External Resources, 15: Baseline Control Set</t>
  </si>
  <si>
    <t>Does your application support integration with other authentication and authorization systems?</t>
  </si>
  <si>
    <t>Describe any plans to support integration with other authentication and authorization systems.</t>
  </si>
  <si>
    <t>List which systems and versions supported (such as Active Directory, Kerberos, or other LDAP compatible directory) in Additional Information.</t>
  </si>
  <si>
    <t>If a vendor indicates that a system is stand-alone and cannot integrate with the institution's infrastructure, follow-up with maturity questions and ask about other commodity type functions or other system requirements your institution may have.</t>
  </si>
  <si>
    <t>Does your solution support any of the following Web SSO standards? [e.g., SAML2 (with redirect flow), OIDC, CAS, or other]</t>
  </si>
  <si>
    <t>An answer of "Yes" should be well-supported in the Additional Information column, and all elements of interest should be sufficiently addressed.</t>
  </si>
  <si>
    <t>Describe plans to support Web SSO in your solution.</t>
  </si>
  <si>
    <t>State the Web SSO standards supported by your solution and provide additional details about your support, including framework(s) in use, how information is exchanged securely, etc.</t>
  </si>
  <si>
    <t>Do you support differentiation between email address and user identifier?</t>
  </si>
  <si>
    <t>Describe any plans to support differentiation between email address and user identifier.</t>
  </si>
  <si>
    <t>This questions allows an institution to know vendor system limitations and to help them gauge the resources (that may be needed to implement) required to successfully integrate the product/service with institution systems.</t>
  </si>
  <si>
    <t>Follow-up inquiries for identifier requirements will be institution/implementation specific.</t>
  </si>
  <si>
    <t>Do you allow the customer to specify attribute mappings for any needed information beyond a user identifier? (e.g., Reference eduPerson, ePPA/ePPN/ePE)</t>
  </si>
  <si>
    <t>Describe plans to allow customers to specify attribute mappings.</t>
  </si>
  <si>
    <t>Follow-up inquiries for attirbute mapping requirements will be institution/implementation specific.</t>
  </si>
  <si>
    <t>Are audit logs available to the institution that include AT LEAST all of the following: login, logout, actions performed, timestamp, and source IP address?</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</si>
  <si>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</si>
  <si>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</si>
  <si>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If a weak response is given to this answer, it is appropriate to ask directed answers to get specific information. Ensure that questions are targeted to ensure responses will come from the appropriate party within the vendor.</t>
  </si>
  <si>
    <t>If you don't support SSO, does your application and/or user-frontend/portal support multi-factor authentication? (e.g., Duo, Google Authenticator, OTP, etc.)</t>
  </si>
  <si>
    <t>Describe any plans to support multi-factor authentication in your application.</t>
  </si>
  <si>
    <t>List all supported multi-factor authentication methods, technologies, and/or products and provide a brief summary of each.</t>
  </si>
  <si>
    <t xml:space="preserve">2FA/MFA, implemented correctly, strengthens the security state of a system. 2FA/MFA is commonly implemented and in many use cases is a requirement for account protection purposes. </t>
  </si>
  <si>
    <t>Ask the vendor about hardware and software options, future roadmap for implementations and support, etc.</t>
  </si>
  <si>
    <t>Does your application automatically lock the session or log-out an account after a period of inactivity?</t>
  </si>
  <si>
    <t>Describe any plans to support automatic lock or log-out.</t>
  </si>
  <si>
    <t>Describe the default behavior of this capability.</t>
  </si>
  <si>
    <t>This is a question to ensure account integrity and institutional data confidentiality.</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</si>
  <si>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</si>
  <si>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</si>
  <si>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</si>
  <si>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In the context of the CIA triad, this question is focused on system integrity, ensuring that system changes are only executed by authorized users. Additionally, it is expected that devices (for administrators, vendor staff, and affiliates) that are used to access the vendor's systems are properly managed and secured.</t>
  </si>
  <si>
    <t>Follow-up with a robust question set if the vendor cannot clearly state full control of the integrity of their system(s). Questions about administrator access on end-user devices and other maintenance and patching type questions are appropriate.</t>
  </si>
  <si>
    <t>3.4.1</t>
  </si>
  <si>
    <t>Will the institution be notified of major changes to your environment that could impact the institution's security posture?</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</si>
  <si>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</si>
  <si>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</si>
  <si>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</si>
  <si>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</si>
  <si>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3.4.4</t>
  </si>
  <si>
    <t>2: Stakeholders and Obligations, 9: Policy</t>
  </si>
  <si>
    <t>Are your systems and applications scanned for vulnerabilities [that are then remediated] prior to new releases?</t>
  </si>
  <si>
    <t>Describe plans to implement application vulnerability scanning [and remediation] prior to release.</t>
  </si>
  <si>
    <t>Provide a brief description.</t>
  </si>
  <si>
    <t>Modern technologies allow for rapid deployment of features and with them, come changes to an established code environment. The focus of this question is to verify a vendor's practice of regression testing their code and verifying that previously nonexistent risks are not introduced into a known, secured environment.</t>
  </si>
  <si>
    <t>Ask if there are plans to implement these processes. Ask the vendor to summarize their decision behind not scanning their applications for vulnerabilities prior to release.</t>
  </si>
  <si>
    <t>3.11.2</t>
  </si>
  <si>
    <t>Have your systems and applications had a third-party security assessment completed in the past year?</t>
  </si>
  <si>
    <t>State plans to have your systems and applications assessed by a third party.</t>
  </si>
  <si>
    <t>Provide the results with this document (link or attached), if possible. State the date of the last completed third-party security assessment.</t>
  </si>
  <si>
    <t>External verification of system and application security controls are important when managing a system. Trust, but verify, is the focus of this question. HECVAT responses are taken at face value and verified within reason, in most cases. When a vendor can attest to and provide externally provided evidence supporting that attestation, it goes a long way in building trust that the vendor will appropriately protect institutional data.</t>
  </si>
  <si>
    <t>Ask if there has ever been a vulnerability scan. A short lapse in external assessment validity can be understood (if there is a planned assessment), but a significant time lapse or none whatsoever is cause for elevated levels of concern.</t>
  </si>
  <si>
    <t>Do you have policy and procedure, currently implemented, guiding how security risks are mitigated until patches can be applied?</t>
  </si>
  <si>
    <t>State your plans to implement policy and procedure(s) guiding risk mitigation practices before critical patches can be applied.</t>
  </si>
  <si>
    <t>Summarize the policy and procedure(s) guiding risk mitigation practices before critical patches can be applied.</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</si>
  <si>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</si>
  <si>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Follow-up inquiries for the vendors patching practices will be institution/implementation specific.</t>
  </si>
  <si>
    <t>3.14.1</t>
  </si>
  <si>
    <t>6: Risk Acceptance, 9: Policy</t>
  </si>
  <si>
    <t>11.2.2</t>
  </si>
  <si>
    <t>Does the environment provide for dedicated single-tenant capabilities? If not, describe how your product or environment separates data from different customers (e.g., logically, physically, single tenancy, multi-tenancy).</t>
  </si>
  <si>
    <t>Describe your plan to separate institutional data from that of other customers.</t>
  </si>
  <si>
    <t>Describe or provide a reference to how institution data is separated from that of other customers.</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</si>
  <si>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t>
  </si>
  <si>
    <t>Based on the vendor's response, ask the vendor to appropriately summarize how their environment/strategy is implemented and what compensating controls they have in place to ensure appropriate levels of confidentiality and integrity.</t>
  </si>
  <si>
    <t>Is sensitive data encrypted, using secure protocols/algorithms, in transport? (e.g., system-to-client)</t>
  </si>
  <si>
    <t>Describe why sensitive data is not encrypted in transport.</t>
  </si>
  <si>
    <t>Summarize your transport encryption strategy.</t>
  </si>
  <si>
    <t>The need for encryption in transport is unique to your institution's implementation of a system, in particular the data flow between the system and the end users of the software/product/service.</t>
  </si>
  <si>
    <t>Follow-up inquiries for data encryption between the system and end users will be institution/implementation specific.  You may want to inquire if the authentication transaction is encrypted.</t>
  </si>
  <si>
    <t>2: Stakeholders &amp; Obligations, 15: Baseline Control Set</t>
  </si>
  <si>
    <t>2.3 &amp; 4.1</t>
  </si>
  <si>
    <t>Is sensitive data encrypted, using secure protocols/algorithms, in storage? (e.g., disk encryption, at-rest, files, and within a running database)</t>
  </si>
  <si>
    <t>Describe why sensitive data is not encrypted in storage.</t>
  </si>
  <si>
    <t>Summarize your data encryption strategy and state what encryption options are available.</t>
  </si>
  <si>
    <t>The need for encryption at rest is unique to your institution's implementation of a system. In particular, system components, architectures, and data flows all factor into the need for this control.</t>
  </si>
  <si>
    <t>Follow-up inquiries for data encryption at-rest will be institution/implementation specific.</t>
  </si>
  <si>
    <t>8.2.1</t>
  </si>
  <si>
    <t>Are involatile backup copies made according to predefined schedules and securely stored and protected?</t>
  </si>
  <si>
    <t>Ensure that response addresses involatile storage.</t>
  </si>
  <si>
    <t>State how the institution's data is protected from system failures and ransomware.</t>
  </si>
  <si>
    <t>If your strategy uses different processes for services and data, ensure that all strategies are clearly stated and supported.</t>
  </si>
  <si>
    <t>Ransomware is a significant and growing threat. Every hosted service should include offline or involitile storage to mitigate this risk.</t>
  </si>
  <si>
    <t>An institution's use case will drive the requirements for backup strategy. Ensure that the institution's use case and risk tolerance can be met by vendor systems.</t>
  </si>
  <si>
    <t>Can the institution extract a full or partial backup of data?</t>
  </si>
  <si>
    <t>State plans to implement capabilities for the institution to extract a full or partial backup of data.</t>
  </si>
  <si>
    <t>Provide a general summary of how full and partial backups of data can be extracted.</t>
  </si>
  <si>
    <t>When cancelling a software/product/service, an institution will commonly want all institutional data that was provided to a vendor. The vendor's response should verify if the institution can extract data or if it is a manual extraction by vendor staff.</t>
  </si>
  <si>
    <t>A vendor's response should be clear and concise. Be wary of vague responses to this questions and inquire about export specifics, as needed.</t>
  </si>
  <si>
    <t>Do you have a media handling process that is documented and currently implemented that meets established business needs and regulatory requirements, including end-of-life, repurposing, and data sanitization procedures?</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</si>
  <si>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</si>
  <si>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</si>
  <si>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</si>
  <si>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</si>
  <si>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Does your staff (or third party) have access to institutional data (e.g., financial, PHI or other sensitive information) within the application/system?</t>
  </si>
  <si>
    <t>Summarize what access staff (or third parties) have to institutional data.</t>
  </si>
  <si>
    <t>Confidentiality is the focus of this question. Based on the capabilities of vendor administrators, the institution may require additional safeguards to protect the confidentiality of data stored by/shared with a vendor (e.g., additional layer of encryption, etc.).</t>
  </si>
  <si>
    <t>If institutional data is visible by the vendor's system administrators, follow up with the vendor to understand the scope of visibility, process/procedure that administrators follow, and use cases when administrators are allowed to access (view) institutional data.</t>
  </si>
  <si>
    <t>2: Stakeholders &amp; Obligations, 9: Policy</t>
  </si>
  <si>
    <t>6.4.2 &amp; 7.1 &amp;7.1.1</t>
  </si>
  <si>
    <t>Does your company manage the physical data center where the institution's data will reside?</t>
  </si>
  <si>
    <t>Provide a detailed description of where the institution's data will reside.</t>
  </si>
  <si>
    <t>Provide a brief summary of your data center.</t>
  </si>
  <si>
    <t>Data ownership, availability, and the use of third parties are all somewhat connected to the response of this question.</t>
  </si>
  <si>
    <t>Simple responses without supporting documentation should be met with concern. Follow up with a vendor and request supporting documentation if the answer is in any way dismissive or off-point.</t>
  </si>
  <si>
    <t>1: Mission Focus, 2: Stakeholders and Obligations</t>
  </si>
  <si>
    <t>Are you generally able to accomodate storing each institution's data within their geographic region?</t>
  </si>
  <si>
    <t>Please indicate which geographic regions you can provide storage in the Additional Information column.</t>
  </si>
  <si>
    <t>Under what circumstances would institutional data leave a designated region or regions?</t>
  </si>
  <si>
    <t>An institution's location will dictate what laws and regulations apply to them. As vendors may not know where all of their customers may reside, it is imperative that vendors are able to accomodate geographic requirements for their customers. Although it is unfair to expect support for all geographic regions in common infrastructure/platform/software-as-a-service, vendors are expected to be absolutely clear about the regions they leverage and/or support.</t>
  </si>
  <si>
    <t>If a vendor is unable to accommodate storing/processing institutional data within specific regions, ask them why they are unable to. Try to determine if it's an infrastructure issue (scalability), a cost-reduction strategy (size/maturity), or some other issue.</t>
  </si>
  <si>
    <t>Does the hosting provider have a SOC 2 Type 2 report available?</t>
  </si>
  <si>
    <t>If not using a hosting provider, you are the hosting providor; answer accordingly.</t>
  </si>
  <si>
    <t>Obtain the report if possible and add it to your submission.</t>
  </si>
  <si>
    <t>Understanding the ownership structure of the facility that will host institutional data is important for setting availability expectations and ensuring proper contract terms are in place to protect the institution due to use of third 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ensure that they handle their vendors properly.</t>
  </si>
  <si>
    <t>Follow-up inquiries for additional vendor's SOC 2 Type 2 reports will be institution/implementation specific.</t>
  </si>
  <si>
    <t>2: Stakeholders and Obligations, 10: Evaluation &amp; Refinement, 14: External Resources , 15: Baseline Control Set</t>
  </si>
  <si>
    <t>Does your organization have physical security controls and policies in place?</t>
  </si>
  <si>
    <t>State plans to develop and implement a physical security policy.</t>
  </si>
  <si>
    <t>Describe your physical security strategy.</t>
  </si>
  <si>
    <t>This question is primarily focused on system(s) integrity. If institutional data is stored in a system that is not physically secured from unauthorized access, the need for compensating controls is often higher. That means that although this question is in the Datacenter section, this question also encompasses office (and other) spaces used by the vendor to conduct operations.</t>
  </si>
  <si>
    <t>If a weak response is given to this answer, response scrutiny should be increased. Inquire about the size of an organization, how it is physically deployed, and how employees interact with each other and verify each others credibility. Any follow-up question related to physical integrity of institutional data is relevant here.</t>
  </si>
  <si>
    <t>9: Policy, 15: Baseline Control Set</t>
  </si>
  <si>
    <t>Do you have physical access control and video surveillance to prevent/detect unauthorized access to your data center?</t>
  </si>
  <si>
    <t>State plans to prevent and detect unauthorized access to your data center.</t>
  </si>
  <si>
    <t>Describe how you prevent and detect unauthorized access to your data center.</t>
  </si>
  <si>
    <t>It is important to physically protect and monitor an infrastructure. The purpose of this question is to determine that appropriate protections are in place at a vendor's data center.</t>
  </si>
  <si>
    <t>If a vendor answers unsatisfactorily, follow up with questions about their physical infrastructure strategy (why they are self hosting), geographic redundancy (to determine if the data center is colocated with staff), and any compensating controls they may have in place.</t>
  </si>
  <si>
    <t>3.10.2</t>
  </si>
  <si>
    <t>Do you enforce network segmentation between trusted and untrusted networks (i.e., Internet, DMZ, Extranet, etc.)?</t>
  </si>
  <si>
    <t>Explain your alternate mitigations for protecting trusted hosts from untrusted networks.</t>
  </si>
  <si>
    <t>Provide a brief summary of how trusted and untrusted networks are segmented.</t>
  </si>
  <si>
    <t>Networks are excellent at segmenting trusted and untrusted networks, a best practice used by many. Implementations can range from simple to complex but at a minimum need to be appropriately implemented and maintained.</t>
  </si>
  <si>
    <t>The lack of segmentation indicates a flat network is in use. If this is the case, other compensating controls (e.g., host-based tools) will need to be in place to properly manage network communications within a vendor's infrastructure. Ask why the vendor has used this strategy and what they are doing to safeguard institutional data in this environment.</t>
  </si>
  <si>
    <t>3.13.1, 3.13.5</t>
  </si>
  <si>
    <t>Are you utilizing a stateful packet inspection (SPI) firewall?</t>
  </si>
  <si>
    <t>Describe any plans to implement a SPI firewall or your currently implemented compensating controls.</t>
  </si>
  <si>
    <t>Describe the currently implemented SPI firewall.</t>
  </si>
  <si>
    <t>If a vendor states that they do not run a SPI firewall, there is elevated reason for concern. Ensure how network traffic is monitored and managed as well as any compensating controls currently implemented.</t>
  </si>
  <si>
    <t>Do you use an automated IDS/IPS system to monitor for intrusions?</t>
  </si>
  <si>
    <t>Describe your plan to implement an IDS/IPS in your environment.</t>
  </si>
  <si>
    <t>Describe the currently implemented IDS/IPS.</t>
  </si>
  <si>
    <t>It is important to have detective capabilities in an information system to protect institutional data. Because this is somewhat expected in information systems, vendors without IDSs implemented should raise concerns. Compensating controls need future evaluation, if provided by the vendor.</t>
  </si>
  <si>
    <t>A security program with limited resources for event detection and prevention is not effective. Inquiries should include training for staff, reasoning behind not using IDS/IPS technologies, and how systems are monitored. Additional questions about a SIEM and other tooling may be appropriate. Ask how systems are actively protected and how malicious activity is stopped.</t>
  </si>
  <si>
    <t>3.14.6</t>
  </si>
  <si>
    <t>Are you employing any next-generation persistent threat (NGPT) monitoring?</t>
  </si>
  <si>
    <t>Describe your intent to implement NGPT monitoring.</t>
  </si>
  <si>
    <t>Describe your NGPT monitoring strategy.</t>
  </si>
  <si>
    <t>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t>
  </si>
  <si>
    <t>Follow-up inquiries for NGPT monitoring will be institution/implementation specific.</t>
  </si>
  <si>
    <t>Do you require connectivity to the institution's network for support/administration or access into any existing systems for integration purposes?</t>
  </si>
  <si>
    <t>Describe this connectivity.</t>
  </si>
  <si>
    <t>Describe the tools and technical controls implemented to secure remote access.</t>
  </si>
  <si>
    <t>This question is about what level of network access is needed by the vendor's administrators. If all that is needed is a web connection, then even simple, on-premise access to a guest network can be considered. But if it requires connectivity to a highly protected resource (for example, a database server on an isolated VLAN and only accepting traffic from a specific front end), then the vendor's administrators may need to be given access to a datacenter's network. Again, the purpose here is to determine what level of access is the minimum required and what controls to put in place to secure that access.</t>
  </si>
  <si>
    <t>Follow-up inquiries for institution network connectivity resource requirements will be institution/implementation specific.</t>
  </si>
  <si>
    <t>Do you have a formal incident response plan?</t>
  </si>
  <si>
    <t>State plans to formalize an incident response plan.</t>
  </si>
  <si>
    <t>Summarize or provide a link to your formal incident response plan.</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</si>
  <si>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</si>
  <si>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direct them to the NIST Computer Security Incident Handling Guide at https://csrc.nist.gov/publications/detail/sp/800-61/rev-2/final</t>
  </si>
  <si>
    <t>12.5.3</t>
  </si>
  <si>
    <t>Do you have an incident response process and reporting in place to investigate any potential incidents and report actual incidents?</t>
  </si>
  <si>
    <t>Describe your timeline for implementing such a process for response and reporting.</t>
  </si>
  <si>
    <t>Summarize your incident response and reporting processes.</t>
  </si>
  <si>
    <t>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</si>
  <si>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3.6.2</t>
  </si>
  <si>
    <t>Do you carry cyber-risk insurance to protect against unforeseen service outages, data that is lost or stolen, and security incidents?</t>
  </si>
  <si>
    <t>State plans to acquire insurance or your compensating controls.</t>
  </si>
  <si>
    <t>Summarize your cyber insurance strategy.</t>
  </si>
  <si>
    <t>Vendor responses to this questions need to be evaluated in the context of use case, data criticality, institutional risk tolerance, and value of the software/product/service to the institution's mission.</t>
  </si>
  <si>
    <t>Follow-up inquiries for cyber-risk insurance will be institution/implementation specific.</t>
  </si>
  <si>
    <t>6: Risk Acceptance</t>
  </si>
  <si>
    <t>Do you have either an internal incident response team or retain an external team?</t>
  </si>
  <si>
    <t>State plans for acquiring internal resources or an external team.</t>
  </si>
  <si>
    <t>Summarize your internal approach or reference your third-party contractor.</t>
  </si>
  <si>
    <t>The incident team structure (internal vs. external), size, and capabilities of a vendor have a significant impact on their ability to respond to and protect an institution's data. Use the knowledge of this response when evaluating other vendor statements.</t>
  </si>
  <si>
    <t>If the vendor does not have an incident response team, direct them to the NIST Computer Security Incident Handling Guide at https://csrc.nist.gov/publications/detail/sp/800-61/rev-2/final</t>
  </si>
  <si>
    <t>13: Personnel, 14: External Resources</t>
  </si>
  <si>
    <t>Do you have the capability to respond to incidents on a 24 x 7 x 365 basis?</t>
  </si>
  <si>
    <t>State plans to implement this capability in the future.</t>
  </si>
  <si>
    <t>Describe the implemented procedure for 24 x 7 x 365 coverage.</t>
  </si>
  <si>
    <t>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</si>
  <si>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</si>
  <si>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Can you share the organization chart, mission statement, and policies for your information security unit?</t>
  </si>
  <si>
    <t>Provide a brief summary for this response.</t>
  </si>
  <si>
    <t>Provide a links to these documents in Additional Information or attach them with your submission.</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</si>
  <si>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</si>
  <si>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Vague responses to this question should be investigated further. Vendors unwilling to share additional supporting documentation decrease the trust established with other responses.</t>
  </si>
  <si>
    <t>Policies, Procedures and Processes</t>
  </si>
  <si>
    <t>1: Mission Focus, 9: Policy</t>
  </si>
  <si>
    <t>Are information security principles designed into the product lifecycle?</t>
  </si>
  <si>
    <t>State why security principles are not designed into the product lifecycle.</t>
  </si>
  <si>
    <t>Summarize the information security principles designed into the product lifecycle.</t>
  </si>
  <si>
    <t>The adherence to secure coding best practices better positions a vendor to maintain the CIA triad. Use the knowledge of this response when evaluating other vendor statements, particularly those focused on development and the protection of communications.</t>
  </si>
  <si>
    <t>If information security principles are not designed into the product lifecycle, point the vendor to OWASP's Secure Coding Practices - Quick Reference Guide at https://www.owasp.org/index.php/OWASP_Secure_Coding_Practices_-_Quick_Reference_Guide</t>
  </si>
  <si>
    <t>8: Comprehensive Application, 9: Policy</t>
  </si>
  <si>
    <t>Do you have a documented information security policy?</t>
  </si>
  <si>
    <t>State plans to implement information security policy at your company.</t>
  </si>
  <si>
    <t>Provide a reference to your information security policy or submit documentation with this fully populated HECVAT-Lite.</t>
  </si>
  <si>
    <t>A shared security [responsibility] environment is expected of vendors in today's world. Security offices cannot solely protect an institution's data. Information security, ingrained in an organization, is the best case scenario for the protection of institutional data. Security awareness and practice start in a vendor's policies. 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</si>
  <si>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 documented information security policy, follow-up questions about training, company practices, awareness efforts, auditing, and system protection practices are appropriate.</t>
  </si>
  <si>
    <t>Will institutional data be shared with or hosted by any third parties? (e.g., any entity not wholly owned by your company is considered a third party)</t>
  </si>
  <si>
    <t>The institution views hosted solutions such as AWS, Rackspace, Azure, and other PaaS/SaaS offerings as third parties. If services such as these are used in your environment, respond "Yes."</t>
  </si>
  <si>
    <t>No need to answer HLTP-02 through 04</t>
  </si>
  <si>
    <t>State each third party that institutional data will be shared with and/or hosted by and their level of responsibility.</t>
  </si>
  <si>
    <t>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t>
  </si>
  <si>
    <t>Verify if the vendor's practice is constrained by a technology or if it is just a best practice that is not adopted. In the case of constraints, ask for additional best practice implementation strategies that may compensate for the elevated risk(s).</t>
  </si>
  <si>
    <t>Third Parties</t>
  </si>
  <si>
    <t>2: Stakeholders &amp; Obligations, 8: Comprehensive Application, 9: Policy</t>
  </si>
  <si>
    <t>12.8.1</t>
  </si>
  <si>
    <t>Do you perform security assessments of third-party companies with which you share data? (e.g., hosting providers, cloud services, PaaS, IaaS, SaaS)</t>
  </si>
  <si>
    <t>Ensure that all elements of HLTP-01 are clearly stated in your response.</t>
  </si>
  <si>
    <t>State your plans to perform security assessments of third party companies.</t>
  </si>
  <si>
    <t>Provide a summary of your practices that assures that the third party will be subject to the appropriate standards regarding security, service recoverability, and confidentiality.</t>
  </si>
  <si>
    <t>Follow up with a robust question set if the vendor cannot clearly state full control of the integrity of their system(s). Questions about administrator access on end-user devices and other maintenance and patching type questions are appropriate.</t>
  </si>
  <si>
    <t>8: Comprehensive Application, 10: Evaluation &amp; Refinement</t>
  </si>
  <si>
    <t>12.8.2</t>
  </si>
  <si>
    <t>Do you have an implemented third-party management strategy?</t>
  </si>
  <si>
    <t>Robust answers from the vendor improve the quality and efficiency of the security assessment process.</t>
  </si>
  <si>
    <t>State your plans to implement a third-party management strategy.</t>
  </si>
  <si>
    <t>Provide additional information that may help analysts better understand your environment and how it relates to third-party solutions.</t>
  </si>
  <si>
    <t>Every organization needs to actively understand and manage their supply chain and the vendor's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vendor's practice of regression testing their code and verifying that previously nonexistent risks are not introduced into a known, secured environment.</t>
  </si>
  <si>
    <t>If "No," inquire if there are plans to implement a policy or if the vendor has a set of documented and consistent procedures that they are using to manage their third-party relationships.</t>
  </si>
  <si>
    <t>Do you have a process and implemented procedures for managing your hardware supply chain? (e.g., telecommunications equipment, export licensing, computing devices)</t>
  </si>
  <si>
    <t>Make sure you address any national or regional regulations.</t>
  </si>
  <si>
    <t>State your plans to create a process and implemented procedures for managing your hardware supply chain.</t>
  </si>
  <si>
    <t>State what countries and/or regions this process is compliant with.</t>
  </si>
  <si>
    <t>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</si>
  <si>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hardware supply chain will be institution/implementation specific.</t>
  </si>
  <si>
    <t>8: Comprehensive Application, 9: Policy, 15: Baseline Control Set</t>
  </si>
  <si>
    <t xml:space="preserve">The cells within this worksheet are autopopulated with the data provided in previous worksheets. </t>
  </si>
  <si>
    <t>HECVAT - Lite | Standards Crosswalk</t>
  </si>
  <si>
    <t>Standard Reference URL:</t>
  </si>
  <si>
    <t>https://www.cisecurity.org/controls/</t>
  </si>
  <si>
    <t>https://www.hhs.gov/hipaa/for-professionals/security/laws-regulations/index.html</t>
  </si>
  <si>
    <t>https://www.iso.org/standard/54533.html</t>
  </si>
  <si>
    <t>https://www.nist.gov/cyberframework</t>
  </si>
  <si>
    <t>https://csrc.nist.gov/publications/detail/sp/800-171/rev-2/final</t>
  </si>
  <si>
    <t>https://csrc.nist.gov/publications/detail/sp/800-53/rev-4/archive/2015-01-22</t>
  </si>
  <si>
    <t>https://www.trustedci.org/framework/core</t>
  </si>
  <si>
    <t>https://www.pcisecuritystandards.org/document_library</t>
  </si>
  <si>
    <t>PCI DSS 3.2.1</t>
  </si>
  <si>
    <t>CIS Critical Security Controlsv8.1</t>
  </si>
  <si>
    <t>NIST SP 800-53r5</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</si>
  <si>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</si>
  <si>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</si>
  <si>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</si>
  <si>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</si>
  <si>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</si>
  <si>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</si>
  <si>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</si>
  <si>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</si>
  <si>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</si>
  <si>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</si>
  <si>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</si>
  <si>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</si>
  <si>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</si>
  <si>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</si>
  <si>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</si>
  <si>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</si>
  <si>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</si>
  <si>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</si>
  <si>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</si>
  <si>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</si>
  <si>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</si>
  <si>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</si>
  <si>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</si>
  <si>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</si>
  <si>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</si>
  <si>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</si>
  <si>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</si>
  <si>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</si>
  <si>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</si>
  <si>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</si>
  <si>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</si>
  <si>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</si>
  <si>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</si>
  <si>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</si>
  <si>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</si>
  <si>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</si>
  <si>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</si>
  <si>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Classification of information</t>
  </si>
  <si>
    <t>8.2.2</t>
  </si>
  <si>
    <t>Labelling of information</t>
  </si>
  <si>
    <t>Handling of assets</t>
  </si>
  <si>
    <t>Management of removable media</t>
  </si>
  <si>
    <t>8.3.2</t>
  </si>
  <si>
    <t>Disposal of media</t>
  </si>
  <si>
    <t>8.3.3</t>
  </si>
  <si>
    <t>Physical media transfer</t>
  </si>
  <si>
    <t>Access control policy</t>
  </si>
  <si>
    <t>9.1.2</t>
  </si>
  <si>
    <t>Access to networks and network services</t>
  </si>
  <si>
    <t>9.2.1</t>
  </si>
  <si>
    <t>User registration and de-registration</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</si>
  <si>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</si>
  <si>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</si>
  <si>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</si>
  <si>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</si>
  <si>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</si>
  <si>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</si>
  <si>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</si>
  <si>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</si>
  <si>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</si>
  <si>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</si>
  <si>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</si>
  <si>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</si>
  <si>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</si>
  <si>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</si>
  <si>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</si>
  <si>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Password management system</t>
  </si>
  <si>
    <t>9.4.4</t>
  </si>
  <si>
    <t>Use of privileged utility programs</t>
  </si>
  <si>
    <t>9.4.5</t>
  </si>
  <si>
    <t>Access control to program source code</t>
  </si>
  <si>
    <t>Policy on the use of cryptographic controls</t>
  </si>
  <si>
    <t>10.1.2</t>
  </si>
  <si>
    <t>Key management</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</si>
  <si>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</si>
  <si>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</si>
  <si>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</si>
  <si>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</si>
  <si>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</si>
  <si>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</si>
  <si>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</si>
  <si>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</si>
  <si>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</si>
  <si>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</si>
  <si>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</si>
  <si>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Equipment siting and protection</t>
  </si>
  <si>
    <t>Supporting utilities</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</si>
  <si>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</si>
  <si>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</si>
  <si>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</si>
  <si>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</si>
  <si>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</si>
  <si>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</si>
  <si>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</si>
  <si>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</si>
  <si>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</si>
  <si>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</si>
  <si>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</si>
  <si>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</si>
  <si>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</si>
  <si>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</si>
  <si>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</si>
  <si>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</si>
  <si>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</si>
  <si>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</si>
  <si>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12.1.4</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</si>
  <si>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</si>
  <si>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</si>
  <si>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</si>
  <si>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</si>
  <si>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</si>
  <si>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</si>
  <si>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</si>
  <si>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</si>
  <si>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</si>
  <si>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</si>
  <si>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</si>
  <si>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12.5.1</t>
  </si>
  <si>
    <t>Installation of software on operational systems</t>
  </si>
  <si>
    <t>Management of technical vulnerabilities</t>
  </si>
  <si>
    <t>12.6.2</t>
  </si>
  <si>
    <t>Restrictions on software installation</t>
  </si>
  <si>
    <t>12.7.1</t>
  </si>
  <si>
    <t>Information systems audit controls</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</si>
  <si>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</si>
  <si>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</si>
  <si>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</si>
  <si>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</si>
  <si>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</si>
  <si>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</si>
  <si>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</si>
  <si>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</si>
  <si>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</si>
  <si>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</si>
  <si>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</si>
  <si>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</si>
  <si>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</si>
  <si>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</si>
  <si>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</si>
  <si>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</si>
  <si>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</si>
  <si>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</si>
  <si>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</si>
  <si>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</si>
  <si>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</si>
  <si>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</si>
  <si>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</si>
  <si>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</si>
  <si>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</si>
  <si>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</si>
  <si>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</si>
  <si>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</si>
  <si>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</si>
  <si>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</si>
  <si>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</si>
  <si>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</si>
  <si>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</si>
  <si>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</si>
  <si>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</si>
  <si>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</si>
  <si>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</si>
  <si>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</si>
  <si>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</si>
  <si>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</si>
  <si>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</si>
  <si>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</si>
  <si>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</si>
  <si>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Monitoring and review of supplier services</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</si>
  <si>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</si>
  <si>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</si>
  <si>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</si>
  <si>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</si>
  <si>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</si>
  <si>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</si>
  <si>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</si>
  <si>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</si>
  <si>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</si>
  <si>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</si>
  <si>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</si>
  <si>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</si>
  <si>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</si>
  <si>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</si>
  <si>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</si>
  <si>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</si>
  <si>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</si>
  <si>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17.2.1</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</si>
  <si>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</si>
  <si>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</si>
  <si>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</si>
  <si>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</si>
  <si>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</si>
  <si>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</si>
  <si>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</si>
  <si>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</si>
  <si>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</si>
  <si>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18.2.1</t>
  </si>
  <si>
    <t>Independent review of information security</t>
  </si>
  <si>
    <t>18.2.2</t>
  </si>
  <si>
    <t>Compliance with security policies and standards</t>
  </si>
  <si>
    <t>18.2.3</t>
  </si>
  <si>
    <t>Technical compliance review</t>
  </si>
  <si>
    <t>11.1.1,11.1.2</t>
  </si>
  <si>
    <t>CSC 1</t>
  </si>
  <si>
    <t>Inventory of Authorized and Unauthorized Devices</t>
  </si>
  <si>
    <t>Inventory of Authorized and Unauthorized Software</t>
  </si>
  <si>
    <t>Secure Configurations for Hardware and Software</t>
  </si>
  <si>
    <t>Continuous Vulnerability Assessment and Remediation</t>
  </si>
  <si>
    <t>CSC 5</t>
  </si>
  <si>
    <t>Malware Defenses</t>
  </si>
  <si>
    <t>Application Software Security</t>
  </si>
  <si>
    <t>CSC 7</t>
  </si>
  <si>
    <t>Wireless Access Control</t>
  </si>
  <si>
    <t>CSC 8</t>
  </si>
  <si>
    <t>Data Recovery Capability</t>
  </si>
  <si>
    <t>Security Skills Assessment and Appropriate Training to Fill Gaps</t>
  </si>
  <si>
    <t>Secure Configurations for Network Devices</t>
  </si>
  <si>
    <t>CSC 11</t>
  </si>
  <si>
    <t>Limitation and Control of Network Ports</t>
  </si>
  <si>
    <t>Controlled Use of Administrative Privileges</t>
  </si>
  <si>
    <t>Boundary Defense</t>
  </si>
  <si>
    <t>Maintenance, Monitoring, and Analysis of Audit Logs</t>
  </si>
  <si>
    <t>CSC 15</t>
  </si>
  <si>
    <t>Controlled Access Based on the Need to Know</t>
  </si>
  <si>
    <t>Account Monitoring and Control</t>
  </si>
  <si>
    <t>Data Protection</t>
  </si>
  <si>
    <t>CSC 18</t>
  </si>
  <si>
    <t>Incident Response and Management</t>
  </si>
  <si>
    <t>Secure Network Engineering</t>
  </si>
  <si>
    <t>CSC 20</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</si>
  <si>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</si>
  <si>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</si>
  <si>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</si>
  <si>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</si>
  <si>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</si>
  <si>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</si>
  <si>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</si>
  <si>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</si>
  <si>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</si>
  <si>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</si>
  <si>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</si>
  <si>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</si>
  <si>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</si>
  <si>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</si>
  <si>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</si>
  <si>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</si>
  <si>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</si>
  <si>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</si>
  <si>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</si>
  <si>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</si>
  <si>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</si>
  <si>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</si>
  <si>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</si>
  <si>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</si>
  <si>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</si>
  <si>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</si>
  <si>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</si>
  <si>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</si>
  <si>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</si>
  <si>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</si>
  <si>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</si>
  <si>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</si>
  <si>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</si>
  <si>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</si>
  <si>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</si>
  <si>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</si>
  <si>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</si>
  <si>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</si>
  <si>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</si>
  <si>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</si>
  <si>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</si>
  <si>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</si>
  <si>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</si>
  <si>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</si>
  <si>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</si>
  <si>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</si>
  <si>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</si>
  <si>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</si>
  <si>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</si>
  <si>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</si>
  <si>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</si>
  <si>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</si>
  <si>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</si>
  <si>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</si>
  <si>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</si>
  <si>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</si>
  <si>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</si>
  <si>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</si>
  <si>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</si>
  <si>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</si>
  <si>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</si>
  <si>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</si>
  <si>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</si>
  <si>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</si>
  <si>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PR.DS-2</t>
  </si>
  <si>
    <t xml:space="preserve"> Data-in-transit is protected</t>
  </si>
  <si>
    <t xml:space="preserve"> Assets are formally managed throughout removal, transfers, and disposition</t>
  </si>
  <si>
    <t>PR.DS-4</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</si>
  <si>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</si>
  <si>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</si>
  <si>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</si>
  <si>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</si>
  <si>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</si>
  <si>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</si>
  <si>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</si>
  <si>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</si>
  <si>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</si>
  <si>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</si>
  <si>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</si>
  <si>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</si>
  <si>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</si>
  <si>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</si>
  <si>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</si>
  <si>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</si>
  <si>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</si>
  <si>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</si>
  <si>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</si>
  <si>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</si>
  <si>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</si>
  <si>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</si>
  <si>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</si>
  <si>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</si>
  <si>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</si>
  <si>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</si>
  <si>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</si>
  <si>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</si>
  <si>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</si>
  <si>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</si>
  <si>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</si>
  <si>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</si>
  <si>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</si>
  <si>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</si>
  <si>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</si>
  <si>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</si>
  <si>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</si>
  <si>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</si>
  <si>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</si>
  <si>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</si>
  <si>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</si>
  <si>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</si>
  <si>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</si>
  <si>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</si>
  <si>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</si>
  <si>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</si>
  <si>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</si>
  <si>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</si>
  <si>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</si>
  <si>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</si>
  <si>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</si>
  <si>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</si>
  <si>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</si>
  <si>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</si>
  <si>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</si>
  <si>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</si>
  <si>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</si>
  <si>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</si>
  <si>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</si>
  <si>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</si>
  <si>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</si>
  <si>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</si>
  <si>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</si>
  <si>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</si>
  <si>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</si>
  <si>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</si>
  <si>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</si>
  <si>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</si>
  <si>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</si>
  <si>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</si>
  <si>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</si>
  <si>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</si>
  <si>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</si>
  <si>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</si>
  <si>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</si>
  <si>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</si>
  <si>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</si>
  <si>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</si>
  <si>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</si>
  <si>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</si>
  <si>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</si>
  <si>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</si>
  <si>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</si>
  <si>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</si>
  <si>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</si>
  <si>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</si>
  <si>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</si>
  <si>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</si>
  <si>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</si>
  <si>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</si>
  <si>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</si>
  <si>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</si>
  <si>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</si>
  <si>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</si>
  <si>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</si>
  <si>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</si>
  <si>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</si>
  <si>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</si>
  <si>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</si>
  <si>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</si>
  <si>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</si>
  <si>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</si>
  <si>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</si>
  <si>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</si>
  <si>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</si>
  <si>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</si>
  <si>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</si>
  <si>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</si>
  <si>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</si>
  <si>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</si>
  <si>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</si>
  <si>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</si>
  <si>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</si>
  <si>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</si>
  <si>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</si>
  <si>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</si>
  <si>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</si>
  <si>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</si>
  <si>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</si>
  <si>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</si>
  <si>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</si>
  <si>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</si>
  <si>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</si>
  <si>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</si>
  <si>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</si>
  <si>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</si>
  <si>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</si>
  <si>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</si>
  <si>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</si>
  <si>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</si>
  <si>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</si>
  <si>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</si>
  <si>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</si>
  <si>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</si>
  <si>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</si>
  <si>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</si>
  <si>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</si>
  <si>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</si>
  <si>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</si>
  <si>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</si>
  <si>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</si>
  <si>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</si>
  <si>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</si>
  <si>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</si>
  <si>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</si>
  <si>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</si>
  <si>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</si>
  <si>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3.1.19</t>
  </si>
  <si>
    <t>Encrypt CUI on mobile devices and mobile computing platforms.21</t>
  </si>
  <si>
    <t>3.1.20</t>
  </si>
  <si>
    <t>Verify and control/limit connections to and use of external systems.</t>
  </si>
  <si>
    <t>3.1.21</t>
  </si>
  <si>
    <t>Limit use of portable storage devices on external systems.</t>
  </si>
  <si>
    <t>3.1.22</t>
  </si>
  <si>
    <t>Control CUI posted or processed on publicly accessible systems.</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</si>
  <si>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</si>
  <si>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</si>
  <si>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</si>
  <si>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</si>
  <si>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</si>
  <si>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</si>
  <si>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</si>
  <si>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</si>
  <si>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</si>
  <si>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</si>
  <si>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</si>
  <si>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</si>
  <si>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</si>
  <si>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</si>
  <si>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</si>
  <si>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</si>
  <si>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</si>
  <si>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</si>
  <si>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</si>
  <si>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</si>
  <si>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</si>
  <si>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</si>
  <si>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</si>
  <si>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</si>
  <si>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</si>
  <si>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</si>
  <si>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</si>
  <si>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Track, review, approve or disapprove, and log changes to organizational systems.</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</si>
  <si>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</si>
  <si>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</si>
  <si>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</si>
  <si>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</si>
  <si>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</si>
  <si>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</si>
  <si>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</si>
  <si>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</si>
  <si>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</si>
  <si>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</si>
  <si>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</si>
  <si>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</si>
  <si>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</si>
  <si>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</si>
  <si>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</si>
  <si>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</si>
  <si>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</si>
  <si>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</si>
  <si>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</si>
  <si>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3.5.6</t>
  </si>
  <si>
    <t>Disable identifiers after a defined period of inactivity.</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</si>
  <si>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</si>
  <si>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</si>
  <si>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</si>
  <si>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</si>
  <si>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</si>
  <si>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</si>
  <si>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</si>
  <si>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</si>
  <si>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Obscure feedback of authentication information.</t>
  </si>
  <si>
    <t>Establish an operational incident-handling capability for organizational systems that includes preparation, detection, analysis, containment, recovery, and user response activities.</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</si>
  <si>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</si>
  <si>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</si>
  <si>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</si>
  <si>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</si>
  <si>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</si>
  <si>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</si>
  <si>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</si>
  <si>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</si>
  <si>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</si>
  <si>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</si>
  <si>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</si>
  <si>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</si>
  <si>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</si>
  <si>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</si>
  <si>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</si>
  <si>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</si>
  <si>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</si>
  <si>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</si>
  <si>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</si>
  <si>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</si>
  <si>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</si>
  <si>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</si>
  <si>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</si>
  <si>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</si>
  <si>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</si>
  <si>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</si>
  <si>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</si>
  <si>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</si>
  <si>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</si>
  <si>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</si>
  <si>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</si>
  <si>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Protect the confidentiality of backup CUI at storage locations.</t>
  </si>
  <si>
    <t>3.9.1</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</si>
  <si>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</si>
  <si>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</si>
  <si>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</si>
  <si>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</si>
  <si>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</si>
  <si>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</si>
  <si>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</si>
  <si>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</si>
  <si>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</si>
  <si>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</si>
  <si>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</si>
  <si>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</si>
  <si>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</si>
  <si>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</si>
  <si>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</si>
  <si>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</si>
  <si>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</si>
  <si>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</si>
  <si>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</si>
  <si>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</si>
  <si>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</si>
  <si>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</si>
  <si>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</si>
  <si>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</si>
  <si>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</si>
  <si>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</si>
  <si>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</si>
  <si>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</si>
  <si>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</si>
  <si>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</si>
  <si>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</si>
  <si>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</si>
  <si>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</si>
  <si>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</si>
  <si>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</si>
  <si>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</si>
  <si>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</si>
  <si>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</si>
  <si>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</si>
  <si>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</si>
  <si>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</si>
  <si>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</si>
  <si>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</si>
  <si>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</si>
  <si>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</si>
  <si>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</si>
  <si>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</si>
  <si>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</si>
  <si>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</si>
  <si>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</si>
  <si>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</si>
  <si>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</si>
  <si>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</si>
  <si>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</si>
  <si>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</si>
  <si>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</si>
  <si>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</si>
  <si>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</si>
  <si>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</si>
  <si>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</si>
  <si>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</si>
  <si>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</si>
  <si>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</si>
  <si>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</si>
  <si>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</si>
  <si>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</si>
  <si>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Monitor organizational systems, including inbound and outbound communications traffic, to detect attacks and indicators of potential attacks.</t>
  </si>
  <si>
    <t>3.14.7</t>
  </si>
  <si>
    <t>Identify unauthorized use of organizational systems.</t>
  </si>
  <si>
    <t>3.1.12, 3.1.13, 3.1.14, 3.1.14, 3.1.15, 3.1.8, 3.1.20, 3.7.5, 3.8.2, 3.13.7</t>
  </si>
  <si>
    <r>
      <rPr>
        <sz val="10"/>
        <color rgb="FF231F20"/>
        <rFont val="Helvetica"/>
      </rPr>
      <t>AC-1</t>
    </r>
  </si>
  <si>
    <r>
      <rPr>
        <sz val="10"/>
        <color rgb="FF231F20"/>
        <rFont val="Helvetica"/>
      </rPr>
      <t>Access Control Policy and Procedures</t>
    </r>
  </si>
  <si>
    <r>
      <rPr>
        <sz val="10"/>
        <color rgb="FF231F20"/>
        <rFont val="Helvetica"/>
      </rPr>
      <t>AC-2</t>
    </r>
  </si>
  <si>
    <r>
      <rPr>
        <sz val="10"/>
        <color rgb="FF231F20"/>
        <rFont val="Helvetica"/>
      </rPr>
      <t>Account Management</t>
    </r>
  </si>
  <si>
    <r>
      <rPr>
        <sz val="10"/>
        <color rgb="FF231F20"/>
        <rFont val="Helvetica"/>
      </rPr>
      <t>AC-3</t>
    </r>
  </si>
  <si>
    <r>
      <rPr>
        <sz val="10"/>
        <color rgb="FF231F20"/>
        <rFont val="Helvetica"/>
      </rPr>
      <t>Access Enforcement</t>
    </r>
  </si>
  <si>
    <r>
      <rPr>
        <sz val="10"/>
        <color rgb="FF231F20"/>
        <rFont val="Helvetica"/>
      </rPr>
      <t>AC-4</t>
    </r>
  </si>
  <si>
    <r>
      <rPr>
        <sz val="10"/>
        <color rgb="FF231F20"/>
        <rFont val="Helvetica"/>
      </rPr>
      <t>Information Flow Enforcement</t>
    </r>
  </si>
  <si>
    <r>
      <rPr>
        <sz val="10"/>
        <color rgb="FF231F20"/>
        <rFont val="Helvetica"/>
      </rPr>
      <t>AC-5</t>
    </r>
  </si>
  <si>
    <r>
      <rPr>
        <sz val="10"/>
        <color rgb="FF231F20"/>
        <rFont val="Helvetica"/>
      </rPr>
      <t>Separation of Duties</t>
    </r>
  </si>
  <si>
    <r>
      <rPr>
        <sz val="10"/>
        <color rgb="FF231F20"/>
        <rFont val="Helvetica"/>
      </rPr>
      <t>AC-6</t>
    </r>
  </si>
  <si>
    <r>
      <rPr>
        <sz val="10"/>
        <color rgb="FF231F20"/>
        <rFont val="Helvetica"/>
      </rPr>
      <t>Least Privilege</t>
    </r>
  </si>
  <si>
    <t>AC-6(9)</t>
  </si>
  <si>
    <t>Access Control: Auditing use of privileged functions</t>
  </si>
  <si>
    <r>
      <rPr>
        <sz val="10"/>
        <color rgb="FF231F20"/>
        <rFont val="Helvetica"/>
      </rPr>
      <t>AC-7</t>
    </r>
  </si>
  <si>
    <r>
      <rPr>
        <sz val="10"/>
        <color rgb="FF231F20"/>
        <rFont val="Helvetica"/>
      </rPr>
      <t>Unsuccessful Logon Attempts</t>
    </r>
  </si>
  <si>
    <r>
      <rPr>
        <sz val="10"/>
        <color rgb="FF231F20"/>
        <rFont val="Helvetica"/>
      </rPr>
      <t>AC-8</t>
    </r>
  </si>
  <si>
    <r>
      <rPr>
        <sz val="10"/>
        <color rgb="FF231F20"/>
        <rFont val="Helvetica"/>
      </rPr>
      <t>System Use Notification</t>
    </r>
  </si>
  <si>
    <r>
      <rPr>
        <sz val="10"/>
        <color rgb="FF231F20"/>
        <rFont val="Helvetica"/>
      </rPr>
      <t>AC-9</t>
    </r>
  </si>
  <si>
    <r>
      <rPr>
        <sz val="10"/>
        <color rgb="FF231F20"/>
        <rFont val="Helvetica"/>
      </rPr>
      <t>Previous Logon (Access) Notification</t>
    </r>
  </si>
  <si>
    <r>
      <rPr>
        <sz val="10"/>
        <color rgb="FF231F20"/>
        <rFont val="Helvetica"/>
      </rPr>
      <t>AC-10</t>
    </r>
  </si>
  <si>
    <r>
      <rPr>
        <sz val="10"/>
        <color rgb="FF231F20"/>
        <rFont val="Helvetica"/>
      </rPr>
      <t>Concurrent Session Control</t>
    </r>
  </si>
  <si>
    <r>
      <rPr>
        <sz val="10"/>
        <color rgb="FF231F20"/>
        <rFont val="Helvetica"/>
      </rPr>
      <t>AC-11</t>
    </r>
  </si>
  <si>
    <r>
      <rPr>
        <sz val="10"/>
        <color rgb="FF231F20"/>
        <rFont val="Helvetica"/>
      </rPr>
      <t>Session Lock</t>
    </r>
  </si>
  <si>
    <r>
      <rPr>
        <sz val="10"/>
        <color rgb="FF231F20"/>
        <rFont val="Helvetica"/>
      </rPr>
      <t>AC-12</t>
    </r>
  </si>
  <si>
    <r>
      <rPr>
        <sz val="10"/>
        <color rgb="FF231F20"/>
        <rFont val="Helvetica"/>
      </rPr>
      <t>Session Termination</t>
    </r>
  </si>
  <si>
    <r>
      <rPr>
        <sz val="10"/>
        <color rgb="FF231F20"/>
        <rFont val="Helvetica"/>
      </rPr>
      <t>AC-13</t>
    </r>
  </si>
  <si>
    <r>
      <rPr>
        <sz val="10"/>
        <color rgb="FF231F20"/>
        <rFont val="Helvetica"/>
      </rPr>
      <t>Withdrawn</t>
    </r>
  </si>
  <si>
    <r>
      <rPr>
        <sz val="10"/>
        <color rgb="FF231F20"/>
        <rFont val="Helvetica"/>
      </rPr>
      <t>AC-14</t>
    </r>
  </si>
  <si>
    <t>Permitted Actions without Identification or Authentication</t>
  </si>
  <si>
    <r>
      <rPr>
        <sz val="10"/>
        <color rgb="FF231F20"/>
        <rFont val="Helvetica"/>
      </rPr>
      <t>AC-15</t>
    </r>
  </si>
  <si>
    <r>
      <rPr>
        <sz val="10"/>
        <color rgb="FF231F20"/>
        <rFont val="Helvetica"/>
      </rPr>
      <t>Withdrawn</t>
    </r>
  </si>
  <si>
    <r>
      <rPr>
        <sz val="10"/>
        <color rgb="FF231F20"/>
        <rFont val="Helvetica"/>
      </rPr>
      <t>AC-16</t>
    </r>
  </si>
  <si>
    <r>
      <rPr>
        <sz val="10"/>
        <color rgb="FF231F20"/>
        <rFont val="Helvetica"/>
      </rPr>
      <t>Security Attributes</t>
    </r>
  </si>
  <si>
    <r>
      <rPr>
        <sz val="10"/>
        <color rgb="FF231F20"/>
        <rFont val="Helvetica"/>
      </rPr>
      <t>AC-17</t>
    </r>
  </si>
  <si>
    <r>
      <rPr>
        <sz val="10"/>
        <color rgb="FF231F20"/>
        <rFont val="Helvetica"/>
      </rPr>
      <t>Remote Access</t>
    </r>
  </si>
  <si>
    <r>
      <rPr>
        <sz val="10"/>
        <color rgb="FF231F20"/>
        <rFont val="Helvetica"/>
      </rPr>
      <t>AC-18</t>
    </r>
  </si>
  <si>
    <r>
      <rPr>
        <sz val="10"/>
        <color rgb="FF231F20"/>
        <rFont val="Helvetica"/>
      </rPr>
      <t>Wireless Access</t>
    </r>
  </si>
  <si>
    <r>
      <rPr>
        <sz val="10"/>
        <color rgb="FF231F20"/>
        <rFont val="Helvetica"/>
      </rPr>
      <t>AC-19</t>
    </r>
  </si>
  <si>
    <r>
      <rPr>
        <sz val="10"/>
        <color rgb="FF231F20"/>
        <rFont val="Helvetica"/>
      </rPr>
      <t>Access Control for Mobile Devices</t>
    </r>
  </si>
  <si>
    <t>AC-19(5)</t>
  </si>
  <si>
    <t>Access Control: Full device / container based encryption</t>
  </si>
  <si>
    <r>
      <rPr>
        <sz val="10"/>
        <color rgb="FF231F20"/>
        <rFont val="Helvetica"/>
      </rPr>
      <t>AC-20</t>
    </r>
  </si>
  <si>
    <r>
      <rPr>
        <sz val="10"/>
        <color rgb="FF231F20"/>
        <rFont val="Helvetica"/>
      </rPr>
      <t>Use of External Information Systems</t>
    </r>
  </si>
  <si>
    <r>
      <rPr>
        <sz val="10"/>
        <color rgb="FF231F20"/>
        <rFont val="Helvetica"/>
      </rPr>
      <t>AC-21</t>
    </r>
  </si>
  <si>
    <r>
      <rPr>
        <sz val="10"/>
        <color rgb="FF231F20"/>
        <rFont val="Helvetica"/>
      </rPr>
      <t>Information Sharing</t>
    </r>
  </si>
  <si>
    <r>
      <rPr>
        <sz val="10"/>
        <color rgb="FF231F20"/>
        <rFont val="Helvetica"/>
      </rPr>
      <t>AC-22</t>
    </r>
  </si>
  <si>
    <r>
      <rPr>
        <sz val="10"/>
        <color rgb="FF231F20"/>
        <rFont val="Helvetica"/>
      </rPr>
      <t>Publicly Accessible Content</t>
    </r>
  </si>
  <si>
    <r>
      <rPr>
        <sz val="10"/>
        <color rgb="FF231F20"/>
        <rFont val="Helvetica"/>
      </rPr>
      <t>AC-23</t>
    </r>
  </si>
  <si>
    <r>
      <rPr>
        <sz val="10"/>
        <color rgb="FF231F20"/>
        <rFont val="Helvetica"/>
      </rPr>
      <t>Data Mining Protection</t>
    </r>
  </si>
  <si>
    <r>
      <rPr>
        <sz val="10"/>
        <color rgb="FF231F20"/>
        <rFont val="Helvetica"/>
      </rPr>
      <t>AC-24</t>
    </r>
  </si>
  <si>
    <r>
      <rPr>
        <sz val="10"/>
        <color rgb="FF231F20"/>
        <rFont val="Helvetica"/>
      </rPr>
      <t>Access Control Decisions</t>
    </r>
  </si>
  <si>
    <r>
      <rPr>
        <sz val="10"/>
        <color rgb="FF231F20"/>
        <rFont val="Helvetica"/>
      </rPr>
      <t>AC-25</t>
    </r>
  </si>
  <si>
    <r>
      <rPr>
        <sz val="10"/>
        <color rgb="FF231F20"/>
        <rFont val="Helvetica"/>
      </rPr>
      <t>Reference Monitor</t>
    </r>
  </si>
  <si>
    <r>
      <rPr>
        <sz val="10"/>
        <color rgb="FF231F20"/>
        <rFont val="Helvetica"/>
      </rPr>
      <t>AT-1</t>
    </r>
  </si>
  <si>
    <t>Security Awareness and Training Policy and Procedures</t>
  </si>
  <si>
    <r>
      <rPr>
        <sz val="10"/>
        <color rgb="FF231F20"/>
        <rFont val="Helvetica"/>
      </rPr>
      <t>AT-2</t>
    </r>
  </si>
  <si>
    <r>
      <rPr>
        <sz val="10"/>
        <color rgb="FF231F20"/>
        <rFont val="Helvetica"/>
      </rPr>
      <t>Security Awareness Training</t>
    </r>
  </si>
  <si>
    <r>
      <rPr>
        <sz val="10"/>
        <color rgb="FF231F20"/>
        <rFont val="Helvetica"/>
      </rPr>
      <t>AT-3</t>
    </r>
  </si>
  <si>
    <r>
      <rPr>
        <sz val="10"/>
        <color rgb="FF231F20"/>
        <rFont val="Helvetica"/>
      </rPr>
      <t>Role-Based Security Training</t>
    </r>
  </si>
  <si>
    <r>
      <rPr>
        <sz val="10"/>
        <color rgb="FF231F20"/>
        <rFont val="Helvetica"/>
      </rPr>
      <t>AT-4</t>
    </r>
  </si>
  <si>
    <r>
      <rPr>
        <sz val="10"/>
        <color rgb="FF231F20"/>
        <rFont val="Helvetica"/>
      </rPr>
      <t>Security Training Records</t>
    </r>
  </si>
  <si>
    <r>
      <rPr>
        <sz val="10"/>
        <color rgb="FF231F20"/>
        <rFont val="Helvetica"/>
      </rPr>
      <t>AT-5</t>
    </r>
  </si>
  <si>
    <r>
      <rPr>
        <sz val="10"/>
        <color rgb="FF231F20"/>
        <rFont val="Helvetica"/>
      </rPr>
      <t>Withdrawn</t>
    </r>
  </si>
  <si>
    <r>
      <rPr>
        <sz val="10"/>
        <color rgb="FF231F20"/>
        <rFont val="Helvetica"/>
      </rPr>
      <t>AU-1</t>
    </r>
  </si>
  <si>
    <t>Audit and Accountability Policy and Procedures</t>
  </si>
  <si>
    <r>
      <rPr>
        <sz val="10"/>
        <color rgb="FF231F20"/>
        <rFont val="Helvetica"/>
      </rPr>
      <t>AU-2</t>
    </r>
  </si>
  <si>
    <r>
      <rPr>
        <sz val="10"/>
        <color rgb="FF231F20"/>
        <rFont val="Helvetica"/>
      </rPr>
      <t>Audit Events</t>
    </r>
  </si>
  <si>
    <t>AU-2(3)</t>
  </si>
  <si>
    <t>Audit and Accountability: reviews and updates</t>
  </si>
  <si>
    <r>
      <rPr>
        <sz val="10"/>
        <color rgb="FF231F20"/>
        <rFont val="Helvetica"/>
      </rPr>
      <t>AU-3</t>
    </r>
  </si>
  <si>
    <r>
      <rPr>
        <sz val="10"/>
        <color rgb="FF231F20"/>
        <rFont val="Helvetica"/>
      </rPr>
      <t>Content of Audit Records</t>
    </r>
  </si>
  <si>
    <r>
      <rPr>
        <sz val="10"/>
        <color rgb="FF231F20"/>
        <rFont val="Helvetica"/>
      </rPr>
      <t>AU-4</t>
    </r>
  </si>
  <si>
    <r>
      <rPr>
        <sz val="10"/>
        <color rgb="FF231F20"/>
        <rFont val="Helvetica"/>
      </rPr>
      <t>Audit Storage Capacity</t>
    </r>
  </si>
  <si>
    <r>
      <rPr>
        <sz val="10"/>
        <color rgb="FF231F20"/>
        <rFont val="Helvetica"/>
      </rPr>
      <t>AU-5</t>
    </r>
  </si>
  <si>
    <r>
      <rPr>
        <sz val="10"/>
        <color rgb="FF231F20"/>
        <rFont val="Helvetica"/>
      </rPr>
      <t>Response to Audit Processing Failures</t>
    </r>
  </si>
  <si>
    <r>
      <rPr>
        <sz val="10"/>
        <color rgb="FF231F20"/>
        <rFont val="Helvetica"/>
      </rPr>
      <t>AU-6</t>
    </r>
  </si>
  <si>
    <r>
      <rPr>
        <sz val="10"/>
        <color rgb="FF231F20"/>
        <rFont val="Helvetica"/>
      </rPr>
      <t>Audit Review, Analysis, and Reporting</t>
    </r>
  </si>
  <si>
    <r>
      <rPr>
        <sz val="10"/>
        <color rgb="FF231F20"/>
        <rFont val="Helvetica"/>
      </rPr>
      <t>AU-7</t>
    </r>
  </si>
  <si>
    <r>
      <rPr>
        <sz val="10"/>
        <color rgb="FF231F20"/>
        <rFont val="Helvetica"/>
      </rPr>
      <t>Audit Reduction and Report Generation</t>
    </r>
  </si>
  <si>
    <r>
      <rPr>
        <sz val="10"/>
        <color rgb="FF231F20"/>
        <rFont val="Helvetica"/>
      </rPr>
      <t>AU-8</t>
    </r>
  </si>
  <si>
    <r>
      <rPr>
        <sz val="10"/>
        <color rgb="FF231F20"/>
        <rFont val="Helvetica"/>
      </rPr>
      <t>Time Stamps</t>
    </r>
  </si>
  <si>
    <r>
      <rPr>
        <sz val="10"/>
        <color rgb="FF231F20"/>
        <rFont val="Helvetica"/>
      </rPr>
      <t>AU-9</t>
    </r>
  </si>
  <si>
    <r>
      <rPr>
        <sz val="10"/>
        <color rgb="FF231F20"/>
        <rFont val="Helvetica"/>
      </rPr>
      <t>Protection of Audit Information</t>
    </r>
  </si>
  <si>
    <r>
      <rPr>
        <sz val="10"/>
        <color rgb="FF231F20"/>
        <rFont val="Helvetica"/>
      </rPr>
      <t>AU-10</t>
    </r>
  </si>
  <si>
    <r>
      <rPr>
        <sz val="10"/>
        <color rgb="FF231F20"/>
        <rFont val="Helvetica"/>
      </rPr>
      <t>Non-repudiation</t>
    </r>
  </si>
  <si>
    <r>
      <rPr>
        <sz val="10"/>
        <color rgb="FF231F20"/>
        <rFont val="Helvetica"/>
      </rPr>
      <t>AU-11</t>
    </r>
  </si>
  <si>
    <r>
      <rPr>
        <sz val="10"/>
        <color rgb="FF231F20"/>
        <rFont val="Helvetica"/>
      </rPr>
      <t>Audit Record Retention</t>
    </r>
  </si>
  <si>
    <r>
      <rPr>
        <sz val="10"/>
        <color rgb="FF231F20"/>
        <rFont val="Helvetica"/>
      </rPr>
      <t>AU-12</t>
    </r>
  </si>
  <si>
    <r>
      <rPr>
        <sz val="10"/>
        <color rgb="FF231F20"/>
        <rFont val="Helvetica"/>
      </rPr>
      <t>Audit Generation</t>
    </r>
  </si>
  <si>
    <r>
      <rPr>
        <sz val="10"/>
        <color rgb="FF231F20"/>
        <rFont val="Helvetica"/>
      </rPr>
      <t>AU-13</t>
    </r>
  </si>
  <si>
    <r>
      <rPr>
        <sz val="10"/>
        <color rgb="FF231F20"/>
        <rFont val="Helvetica"/>
      </rPr>
      <t>Monitoring for Information Disclosure</t>
    </r>
  </si>
  <si>
    <r>
      <rPr>
        <sz val="10"/>
        <color rgb="FF231F20"/>
        <rFont val="Helvetica"/>
      </rPr>
      <t>AU-14</t>
    </r>
  </si>
  <si>
    <r>
      <rPr>
        <sz val="10"/>
        <color rgb="FF231F20"/>
        <rFont val="Helvetica"/>
      </rPr>
      <t>Session Audit</t>
    </r>
  </si>
  <si>
    <r>
      <rPr>
        <sz val="10"/>
        <color rgb="FF231F20"/>
        <rFont val="Helvetica"/>
      </rPr>
      <t>AU-15</t>
    </r>
  </si>
  <si>
    <r>
      <rPr>
        <sz val="10"/>
        <color rgb="FF231F20"/>
        <rFont val="Helvetica"/>
      </rPr>
      <t>Alternate Audit Capability</t>
    </r>
  </si>
  <si>
    <r>
      <rPr>
        <sz val="10"/>
        <color rgb="FF231F20"/>
        <rFont val="Helvetica"/>
      </rPr>
      <t>AU-16</t>
    </r>
  </si>
  <si>
    <r>
      <rPr>
        <sz val="10"/>
        <color rgb="FF231F20"/>
        <rFont val="Helvetica"/>
      </rPr>
      <t>Cross-Organizational Auditing</t>
    </r>
  </si>
  <si>
    <r>
      <rPr>
        <sz val="10"/>
        <color rgb="FF231F20"/>
        <rFont val="Helvetica"/>
      </rPr>
      <t>CA-1</t>
    </r>
  </si>
  <si>
    <t>Security Assessment and Authorization Policies and Procedures</t>
  </si>
  <si>
    <r>
      <rPr>
        <sz val="10"/>
        <color rgb="FF231F20"/>
        <rFont val="Helvetica"/>
      </rPr>
      <t>CA-2</t>
    </r>
  </si>
  <si>
    <r>
      <rPr>
        <sz val="10"/>
        <color rgb="FF231F20"/>
        <rFont val="Helvetica"/>
      </rPr>
      <t>Security Assessments</t>
    </r>
  </si>
  <si>
    <r>
      <rPr>
        <sz val="10"/>
        <color rgb="FF231F20"/>
        <rFont val="Helvetica"/>
      </rPr>
      <t>CA-3</t>
    </r>
  </si>
  <si>
    <r>
      <rPr>
        <sz val="10"/>
        <color rgb="FF231F20"/>
        <rFont val="Helvetica"/>
      </rPr>
      <t>System Interconnections</t>
    </r>
  </si>
  <si>
    <r>
      <rPr>
        <sz val="10"/>
        <color rgb="FF231F20"/>
        <rFont val="Helvetica"/>
      </rPr>
      <t>CA-4</t>
    </r>
  </si>
  <si>
    <r>
      <rPr>
        <sz val="10"/>
        <color rgb="FF231F20"/>
        <rFont val="Helvetica"/>
      </rPr>
      <t>Withdrawn</t>
    </r>
  </si>
  <si>
    <r>
      <rPr>
        <sz val="10"/>
        <color rgb="FF231F20"/>
        <rFont val="Helvetica"/>
      </rPr>
      <t>CA-5</t>
    </r>
  </si>
  <si>
    <r>
      <rPr>
        <sz val="10"/>
        <color rgb="FF231F20"/>
        <rFont val="Helvetica"/>
      </rPr>
      <t>Plan of Action and Milestones</t>
    </r>
  </si>
  <si>
    <r>
      <rPr>
        <sz val="10"/>
        <color rgb="FF231F20"/>
        <rFont val="Helvetica"/>
      </rPr>
      <t>CA-6</t>
    </r>
  </si>
  <si>
    <r>
      <rPr>
        <sz val="10"/>
        <color rgb="FF231F20"/>
        <rFont val="Helvetica"/>
      </rPr>
      <t>Security Authorization</t>
    </r>
  </si>
  <si>
    <r>
      <rPr>
        <sz val="10"/>
        <color rgb="FF231F20"/>
        <rFont val="Helvetica"/>
      </rPr>
      <t>CA-7</t>
    </r>
  </si>
  <si>
    <r>
      <rPr>
        <sz val="10"/>
        <color rgb="FF231F20"/>
        <rFont val="Helvetica"/>
      </rPr>
      <t>Continuous Monitoring</t>
    </r>
  </si>
  <si>
    <r>
      <rPr>
        <sz val="10"/>
        <color rgb="FF231F20"/>
        <rFont val="Helvetica"/>
      </rPr>
      <t>CA-8</t>
    </r>
  </si>
  <si>
    <r>
      <rPr>
        <sz val="10"/>
        <color rgb="FF231F20"/>
        <rFont val="Helvetica"/>
      </rPr>
      <t>Penetration Testing</t>
    </r>
  </si>
  <si>
    <r>
      <rPr>
        <sz val="10"/>
        <color rgb="FF231F20"/>
        <rFont val="Helvetica"/>
      </rPr>
      <t>CA-9</t>
    </r>
  </si>
  <si>
    <r>
      <rPr>
        <sz val="10"/>
        <color rgb="FF231F20"/>
        <rFont val="Helvetica"/>
      </rPr>
      <t>Internal System Connections</t>
    </r>
  </si>
  <si>
    <r>
      <rPr>
        <sz val="10"/>
        <color rgb="FF231F20"/>
        <rFont val="Helvetica"/>
      </rPr>
      <t>CM-1</t>
    </r>
  </si>
  <si>
    <t>Configuration Management Policy and Procedures</t>
  </si>
  <si>
    <r>
      <rPr>
        <sz val="10"/>
        <color rgb="FF231F20"/>
        <rFont val="Helvetica"/>
      </rPr>
      <t>CM-2</t>
    </r>
  </si>
  <si>
    <r>
      <rPr>
        <sz val="10"/>
        <color rgb="FF231F20"/>
        <rFont val="Helvetica"/>
      </rPr>
      <t>Baseline Configuration</t>
    </r>
  </si>
  <si>
    <r>
      <rPr>
        <sz val="10"/>
        <color rgb="FF231F20"/>
        <rFont val="Helvetica"/>
      </rPr>
      <t>CM-3</t>
    </r>
  </si>
  <si>
    <r>
      <rPr>
        <sz val="10"/>
        <color rgb="FF231F20"/>
        <rFont val="Helvetica"/>
      </rPr>
      <t>Configuration Change Control</t>
    </r>
  </si>
  <si>
    <r>
      <rPr>
        <sz val="10"/>
        <color rgb="FF231F20"/>
        <rFont val="Helvetica"/>
      </rPr>
      <t>CM-4</t>
    </r>
  </si>
  <si>
    <r>
      <rPr>
        <sz val="10"/>
        <color rgb="FF231F20"/>
        <rFont val="Helvetica"/>
      </rPr>
      <t>Security Impact Analysis</t>
    </r>
  </si>
  <si>
    <r>
      <rPr>
        <sz val="10"/>
        <color rgb="FF231F20"/>
        <rFont val="Helvetica"/>
      </rPr>
      <t>CM-5</t>
    </r>
  </si>
  <si>
    <r>
      <rPr>
        <sz val="10"/>
        <color rgb="FF231F20"/>
        <rFont val="Helvetica"/>
      </rPr>
      <t>Access Restrictions for Change</t>
    </r>
  </si>
  <si>
    <r>
      <rPr>
        <sz val="10"/>
        <color rgb="FF231F20"/>
        <rFont val="Helvetica"/>
      </rPr>
      <t>CM-6</t>
    </r>
  </si>
  <si>
    <r>
      <rPr>
        <sz val="10"/>
        <color rgb="FF231F20"/>
        <rFont val="Helvetica"/>
      </rPr>
      <t>Configuration Settings</t>
    </r>
  </si>
  <si>
    <r>
      <rPr>
        <sz val="10"/>
        <color rgb="FF231F20"/>
        <rFont val="Helvetica"/>
      </rPr>
      <t>CM-7</t>
    </r>
  </si>
  <si>
    <r>
      <rPr>
        <sz val="10"/>
        <color rgb="FF231F20"/>
        <rFont val="Helvetica"/>
      </rPr>
      <t>Least Functionality</t>
    </r>
  </si>
  <si>
    <r>
      <rPr>
        <sz val="10"/>
        <color rgb="FF231F20"/>
        <rFont val="Helvetica"/>
      </rPr>
      <t>CM-8</t>
    </r>
  </si>
  <si>
    <r>
      <rPr>
        <sz val="10"/>
        <color rgb="FF231F20"/>
        <rFont val="Helvetica"/>
      </rPr>
      <t>Information System Component Inventory</t>
    </r>
  </si>
  <si>
    <r>
      <rPr>
        <sz val="10"/>
        <color rgb="FF231F20"/>
        <rFont val="Helvetica"/>
      </rPr>
      <t>CM-9</t>
    </r>
  </si>
  <si>
    <r>
      <rPr>
        <sz val="10"/>
        <color rgb="FF231F20"/>
        <rFont val="Helvetica"/>
      </rPr>
      <t>Configuration Management Plan</t>
    </r>
  </si>
  <si>
    <r>
      <rPr>
        <sz val="10"/>
        <color rgb="FF231F20"/>
        <rFont val="Helvetica"/>
      </rPr>
      <t>CM-10</t>
    </r>
  </si>
  <si>
    <r>
      <rPr>
        <sz val="10"/>
        <color rgb="FF231F20"/>
        <rFont val="Helvetica"/>
      </rPr>
      <t>Software Usage Restrictions</t>
    </r>
  </si>
  <si>
    <r>
      <rPr>
        <sz val="10"/>
        <color rgb="FF231F20"/>
        <rFont val="Helvetica"/>
      </rPr>
      <t>CM-11</t>
    </r>
  </si>
  <si>
    <r>
      <rPr>
        <sz val="10"/>
        <color rgb="FF231F20"/>
        <rFont val="Helvetica"/>
      </rPr>
      <t>User-Installed Software</t>
    </r>
  </si>
  <si>
    <r>
      <rPr>
        <sz val="10"/>
        <color rgb="FF231F20"/>
        <rFont val="Helvetica"/>
      </rPr>
      <t>CP-1</t>
    </r>
  </si>
  <si>
    <t>Contingency Planning Policy and Procedures</t>
  </si>
  <si>
    <r>
      <rPr>
        <sz val="10"/>
        <color rgb="FF231F20"/>
        <rFont val="Helvetica"/>
      </rPr>
      <t>CP-2</t>
    </r>
  </si>
  <si>
    <r>
      <rPr>
        <sz val="10"/>
        <color rgb="FF231F20"/>
        <rFont val="Helvetica"/>
      </rPr>
      <t>Contingency Plan</t>
    </r>
  </si>
  <si>
    <r>
      <rPr>
        <sz val="10"/>
        <color rgb="FF231F20"/>
        <rFont val="Helvetica"/>
      </rPr>
      <t>CP-3</t>
    </r>
  </si>
  <si>
    <r>
      <rPr>
        <sz val="10"/>
        <color rgb="FF231F20"/>
        <rFont val="Helvetica"/>
      </rPr>
      <t>Contingency Training</t>
    </r>
  </si>
  <si>
    <r>
      <rPr>
        <sz val="10"/>
        <color rgb="FF231F20"/>
        <rFont val="Helvetica"/>
      </rPr>
      <t>CP-4</t>
    </r>
  </si>
  <si>
    <r>
      <rPr>
        <sz val="10"/>
        <color rgb="FF231F20"/>
        <rFont val="Helvetica"/>
      </rPr>
      <t>Contingency Plan Testing</t>
    </r>
  </si>
  <si>
    <r>
      <rPr>
        <sz val="10"/>
        <color rgb="FF231F20"/>
        <rFont val="Helvetica"/>
      </rPr>
      <t>CP-5</t>
    </r>
  </si>
  <si>
    <r>
      <rPr>
        <sz val="10"/>
        <color rgb="FF231F20"/>
        <rFont val="Helvetica"/>
      </rPr>
      <t>Withdrawn</t>
    </r>
  </si>
  <si>
    <r>
      <rPr>
        <sz val="10"/>
        <color rgb="FF231F20"/>
        <rFont val="Helvetica"/>
      </rPr>
      <t>CP-6</t>
    </r>
  </si>
  <si>
    <r>
      <rPr>
        <sz val="10"/>
        <color rgb="FF231F20"/>
        <rFont val="Helvetica"/>
      </rPr>
      <t>Alternate Storage Site</t>
    </r>
  </si>
  <si>
    <r>
      <rPr>
        <sz val="10"/>
        <color rgb="FF231F20"/>
        <rFont val="Helvetica"/>
      </rPr>
      <t>CP-7</t>
    </r>
  </si>
  <si>
    <r>
      <rPr>
        <sz val="10"/>
        <color rgb="FF231F20"/>
        <rFont val="Helvetica"/>
      </rPr>
      <t>Alternate Processing Site</t>
    </r>
  </si>
  <si>
    <r>
      <rPr>
        <sz val="10"/>
        <color rgb="FF231F20"/>
        <rFont val="Helvetica"/>
      </rPr>
      <t>CP-8</t>
    </r>
  </si>
  <si>
    <r>
      <rPr>
        <sz val="10"/>
        <color rgb="FF231F20"/>
        <rFont val="Helvetica"/>
      </rPr>
      <t>Telecommunications Services</t>
    </r>
  </si>
  <si>
    <r>
      <rPr>
        <sz val="10"/>
        <color rgb="FF231F20"/>
        <rFont val="Helvetica"/>
      </rPr>
      <t>CP-9</t>
    </r>
  </si>
  <si>
    <r>
      <rPr>
        <sz val="10"/>
        <color rgb="FF231F20"/>
        <rFont val="Helvetica"/>
      </rPr>
      <t>Information System Backup</t>
    </r>
  </si>
  <si>
    <r>
      <rPr>
        <sz val="10"/>
        <color rgb="FF231F20"/>
        <rFont val="Helvetica"/>
      </rPr>
      <t>CP-10</t>
    </r>
  </si>
  <si>
    <t>Information System Recovery and Reconstitution</t>
  </si>
  <si>
    <r>
      <rPr>
        <sz val="10"/>
        <color rgb="FF231F20"/>
        <rFont val="Helvetica"/>
      </rPr>
      <t>CP-11</t>
    </r>
  </si>
  <si>
    <r>
      <rPr>
        <sz val="10"/>
        <color rgb="FF231F20"/>
        <rFont val="Helvetica"/>
      </rPr>
      <t>Alternate Communications Protocols</t>
    </r>
  </si>
  <si>
    <r>
      <rPr>
        <sz val="10"/>
        <color rgb="FF231F20"/>
        <rFont val="Helvetica"/>
      </rPr>
      <t>CP-12</t>
    </r>
  </si>
  <si>
    <r>
      <rPr>
        <sz val="10"/>
        <color rgb="FF231F20"/>
        <rFont val="Helvetica"/>
      </rPr>
      <t>Safe Mode</t>
    </r>
  </si>
  <si>
    <r>
      <rPr>
        <sz val="10"/>
        <color rgb="FF231F20"/>
        <rFont val="Helvetica"/>
      </rPr>
      <t>CP-13</t>
    </r>
  </si>
  <si>
    <r>
      <rPr>
        <sz val="10"/>
        <color rgb="FF231F20"/>
        <rFont val="Helvetica"/>
      </rPr>
      <t>Alternative Security Mechanisms</t>
    </r>
  </si>
  <si>
    <r>
      <rPr>
        <sz val="10"/>
        <color rgb="FF231F20"/>
        <rFont val="Helvetica"/>
      </rPr>
      <t>IA-1</t>
    </r>
  </si>
  <si>
    <t>Identification and Authentication Policy and Procedures</t>
  </si>
  <si>
    <r>
      <rPr>
        <sz val="10"/>
        <color rgb="FF231F20"/>
        <rFont val="Helvetica"/>
      </rPr>
      <t>IA-2</t>
    </r>
  </si>
  <si>
    <t>Identification and Authentication (Organizational Users)</t>
  </si>
  <si>
    <r>
      <rPr>
        <sz val="10"/>
        <color rgb="FF231F20"/>
        <rFont val="Helvetica"/>
      </rPr>
      <t>IA-3</t>
    </r>
  </si>
  <si>
    <r>
      <rPr>
        <sz val="10"/>
        <color rgb="FF231F20"/>
        <rFont val="Helvetica"/>
      </rPr>
      <t>Device Identification and Authentication</t>
    </r>
  </si>
  <si>
    <r>
      <rPr>
        <sz val="10"/>
        <color rgb="FF231F20"/>
        <rFont val="Helvetica"/>
      </rPr>
      <t>IA-4</t>
    </r>
  </si>
  <si>
    <r>
      <rPr>
        <sz val="10"/>
        <color rgb="FF231F20"/>
        <rFont val="Helvetica"/>
      </rPr>
      <t>Identifier Management</t>
    </r>
  </si>
  <si>
    <r>
      <rPr>
        <sz val="10"/>
        <color rgb="FF231F20"/>
        <rFont val="Helvetica"/>
      </rPr>
      <t>IA-5</t>
    </r>
  </si>
  <si>
    <r>
      <rPr>
        <sz val="10"/>
        <color rgb="FF231F20"/>
        <rFont val="Helvetica"/>
      </rPr>
      <t>Authenticator Management</t>
    </r>
  </si>
  <si>
    <t>Password -Based Authentication: Enforces minimum complexity</t>
  </si>
  <si>
    <r>
      <rPr>
        <sz val="10"/>
        <color rgb="FF231F20"/>
        <rFont val="Helvetica"/>
      </rPr>
      <t>IA-6</t>
    </r>
  </si>
  <si>
    <r>
      <rPr>
        <sz val="10"/>
        <color rgb="FF231F20"/>
        <rFont val="Helvetica"/>
      </rPr>
      <t>Authenticator Feedback</t>
    </r>
  </si>
  <si>
    <r>
      <rPr>
        <sz val="10"/>
        <color rgb="FF231F20"/>
        <rFont val="Helvetica"/>
      </rPr>
      <t>IA-7</t>
    </r>
  </si>
  <si>
    <r>
      <rPr>
        <sz val="10"/>
        <color rgb="FF231F20"/>
        <rFont val="Helvetica"/>
      </rPr>
      <t>Cryptographic Module Authentication</t>
    </r>
  </si>
  <si>
    <r>
      <rPr>
        <sz val="10"/>
        <color rgb="FF231F20"/>
        <rFont val="Helvetica"/>
      </rPr>
      <t>IA-8</t>
    </r>
  </si>
  <si>
    <r>
      <rPr>
        <sz val="10"/>
        <color rgb="FF231F20"/>
        <rFont val="Helvetica"/>
      </rPr>
      <t>Identification and Authentication (Non- Organizational Users)</t>
    </r>
  </si>
  <si>
    <r>
      <rPr>
        <sz val="10"/>
        <color rgb="FF231F20"/>
        <rFont val="Helvetica"/>
      </rPr>
      <t>IA-9</t>
    </r>
  </si>
  <si>
    <r>
      <rPr>
        <sz val="10"/>
        <color rgb="FF231F20"/>
        <rFont val="Helvetica"/>
      </rPr>
      <t>Service Identification and Authentication</t>
    </r>
  </si>
  <si>
    <r>
      <rPr>
        <sz val="10"/>
        <color rgb="FF231F20"/>
        <rFont val="Helvetica"/>
      </rPr>
      <t>IA-10</t>
    </r>
  </si>
  <si>
    <r>
      <rPr>
        <sz val="10"/>
        <color rgb="FF231F20"/>
        <rFont val="Helvetica"/>
      </rPr>
      <t>Adaptive Identification and Authentication</t>
    </r>
  </si>
  <si>
    <r>
      <rPr>
        <sz val="10"/>
        <color rgb="FF231F20"/>
        <rFont val="Helvetica"/>
      </rPr>
      <t>IA-11</t>
    </r>
  </si>
  <si>
    <r>
      <rPr>
        <sz val="10"/>
        <color rgb="FF231F20"/>
        <rFont val="Helvetica"/>
      </rPr>
      <t>Re-authentication</t>
    </r>
  </si>
  <si>
    <r>
      <rPr>
        <sz val="10"/>
        <color rgb="FF231F20"/>
        <rFont val="Helvetica"/>
      </rPr>
      <t>IR-1</t>
    </r>
  </si>
  <si>
    <r>
      <rPr>
        <sz val="10"/>
        <color rgb="FF231F20"/>
        <rFont val="Helvetica"/>
      </rPr>
      <t>Incident Response Policy and Procedures</t>
    </r>
  </si>
  <si>
    <r>
      <rPr>
        <sz val="10"/>
        <color rgb="FF231F20"/>
        <rFont val="Helvetica"/>
      </rPr>
      <t>IR-2</t>
    </r>
  </si>
  <si>
    <r>
      <rPr>
        <sz val="10"/>
        <color rgb="FF231F20"/>
        <rFont val="Helvetica"/>
      </rPr>
      <t>Incident Response Training</t>
    </r>
  </si>
  <si>
    <r>
      <rPr>
        <sz val="10"/>
        <color rgb="FF231F20"/>
        <rFont val="Helvetica"/>
      </rPr>
      <t>IR-3</t>
    </r>
  </si>
  <si>
    <r>
      <rPr>
        <sz val="10"/>
        <color rgb="FF231F20"/>
        <rFont val="Helvetica"/>
      </rPr>
      <t>Incident Response Testing</t>
    </r>
  </si>
  <si>
    <r>
      <rPr>
        <sz val="10"/>
        <color rgb="FF231F20"/>
        <rFont val="Helvetica"/>
      </rPr>
      <t>IR-4</t>
    </r>
  </si>
  <si>
    <r>
      <rPr>
        <sz val="10"/>
        <color rgb="FF231F20"/>
        <rFont val="Helvetica"/>
      </rPr>
      <t>Incident Handling</t>
    </r>
  </si>
  <si>
    <r>
      <rPr>
        <sz val="10"/>
        <color rgb="FF231F20"/>
        <rFont val="Helvetica"/>
      </rPr>
      <t>IR-5</t>
    </r>
  </si>
  <si>
    <r>
      <rPr>
        <sz val="10"/>
        <color rgb="FF231F20"/>
        <rFont val="Helvetica"/>
      </rPr>
      <t>Incident Monitoring</t>
    </r>
  </si>
  <si>
    <r>
      <rPr>
        <sz val="10"/>
        <color rgb="FF231F20"/>
        <rFont val="Helvetica"/>
      </rPr>
      <t>IR-6</t>
    </r>
  </si>
  <si>
    <r>
      <rPr>
        <sz val="10"/>
        <color rgb="FF231F20"/>
        <rFont val="Helvetica"/>
      </rPr>
      <t>Incident Reporting</t>
    </r>
  </si>
  <si>
    <r>
      <rPr>
        <sz val="10"/>
        <color rgb="FF231F20"/>
        <rFont val="Helvetica"/>
      </rPr>
      <t>IR-7</t>
    </r>
  </si>
  <si>
    <r>
      <rPr>
        <sz val="10"/>
        <color rgb="FF231F20"/>
        <rFont val="Helvetica"/>
      </rPr>
      <t>Incident Response Assistance</t>
    </r>
  </si>
  <si>
    <r>
      <rPr>
        <sz val="10"/>
        <color rgb="FF231F20"/>
        <rFont val="Helvetica"/>
      </rPr>
      <t>IR-8</t>
    </r>
  </si>
  <si>
    <r>
      <rPr>
        <sz val="10"/>
        <color rgb="FF231F20"/>
        <rFont val="Helvetica"/>
      </rPr>
      <t>Incident Response Plan</t>
    </r>
  </si>
  <si>
    <r>
      <rPr>
        <sz val="10"/>
        <color rgb="FF231F20"/>
        <rFont val="Helvetica"/>
      </rPr>
      <t>IR-9</t>
    </r>
  </si>
  <si>
    <r>
      <rPr>
        <sz val="10"/>
        <color rgb="FF231F20"/>
        <rFont val="Helvetica"/>
      </rPr>
      <t>Information Spillage Response</t>
    </r>
  </si>
  <si>
    <r>
      <rPr>
        <sz val="10"/>
        <color rgb="FF231F20"/>
        <rFont val="Helvetica"/>
      </rPr>
      <t>IR-10</t>
    </r>
  </si>
  <si>
    <t>Integrated Information Security Analysis Team</t>
  </si>
  <si>
    <r>
      <rPr>
        <sz val="10"/>
        <color rgb="FF231F20"/>
        <rFont val="Helvetica"/>
      </rPr>
      <t>MA-1</t>
    </r>
  </si>
  <si>
    <r>
      <rPr>
        <sz val="10"/>
        <color rgb="FF231F20"/>
        <rFont val="Helvetica"/>
      </rPr>
      <t>System Maintenance Policy and Procedures</t>
    </r>
  </si>
  <si>
    <r>
      <rPr>
        <sz val="10"/>
        <color rgb="FF231F20"/>
        <rFont val="Helvetica"/>
      </rPr>
      <t>MA-2</t>
    </r>
  </si>
  <si>
    <r>
      <rPr>
        <sz val="10"/>
        <color rgb="FF231F20"/>
        <rFont val="Helvetica"/>
      </rPr>
      <t>Controlled Maintenance</t>
    </r>
  </si>
  <si>
    <r>
      <rPr>
        <sz val="10"/>
        <color rgb="FF231F20"/>
        <rFont val="Helvetica"/>
      </rPr>
      <t>MA-3</t>
    </r>
  </si>
  <si>
    <r>
      <rPr>
        <sz val="10"/>
        <color rgb="FF231F20"/>
        <rFont val="Helvetica"/>
      </rPr>
      <t>Maintenance Tools</t>
    </r>
  </si>
  <si>
    <r>
      <rPr>
        <sz val="10"/>
        <color rgb="FF231F20"/>
        <rFont val="Helvetica"/>
      </rPr>
      <t>MA-4</t>
    </r>
  </si>
  <si>
    <r>
      <rPr>
        <sz val="10"/>
        <color rgb="FF231F20"/>
        <rFont val="Helvetica"/>
      </rPr>
      <t>Nonlocal Maintenance</t>
    </r>
  </si>
  <si>
    <r>
      <rPr>
        <sz val="10"/>
        <color rgb="FF231F20"/>
        <rFont val="Helvetica"/>
      </rPr>
      <t>MA-5</t>
    </r>
  </si>
  <si>
    <r>
      <rPr>
        <sz val="10"/>
        <color rgb="FF231F20"/>
        <rFont val="Helvetica"/>
      </rPr>
      <t>Maintenance Personnel</t>
    </r>
  </si>
  <si>
    <r>
      <rPr>
        <sz val="10"/>
        <color rgb="FF231F20"/>
        <rFont val="Helvetica"/>
      </rPr>
      <t>MA-6</t>
    </r>
  </si>
  <si>
    <r>
      <rPr>
        <sz val="10"/>
        <color rgb="FF231F20"/>
        <rFont val="Helvetica"/>
      </rPr>
      <t>Timely Maintenance</t>
    </r>
  </si>
  <si>
    <r>
      <rPr>
        <sz val="10"/>
        <color rgb="FF231F20"/>
        <rFont val="Helvetica"/>
      </rPr>
      <t>MP-1</t>
    </r>
  </si>
  <si>
    <r>
      <rPr>
        <sz val="10"/>
        <color rgb="FF231F20"/>
        <rFont val="Helvetica"/>
      </rPr>
      <t>Media Protection Policy and Procedures</t>
    </r>
  </si>
  <si>
    <r>
      <rPr>
        <sz val="10"/>
        <color rgb="FF231F20"/>
        <rFont val="Helvetica"/>
      </rPr>
      <t>MP-2</t>
    </r>
  </si>
  <si>
    <r>
      <rPr>
        <sz val="10"/>
        <color rgb="FF231F20"/>
        <rFont val="Helvetica"/>
      </rPr>
      <t>Media Access</t>
    </r>
  </si>
  <si>
    <r>
      <rPr>
        <sz val="10"/>
        <color rgb="FF231F20"/>
        <rFont val="Helvetica"/>
      </rPr>
      <t>MP-3</t>
    </r>
  </si>
  <si>
    <r>
      <rPr>
        <sz val="10"/>
        <color rgb="FF231F20"/>
        <rFont val="Helvetica"/>
      </rPr>
      <t>Media Marking</t>
    </r>
  </si>
  <si>
    <r>
      <rPr>
        <sz val="10"/>
        <color rgb="FF231F20"/>
        <rFont val="Helvetica"/>
      </rPr>
      <t>MP-4</t>
    </r>
  </si>
  <si>
    <r>
      <rPr>
        <sz val="10"/>
        <color rgb="FF231F20"/>
        <rFont val="Helvetica"/>
      </rPr>
      <t>Media Storage</t>
    </r>
  </si>
  <si>
    <r>
      <rPr>
        <sz val="10"/>
        <color rgb="FF231F20"/>
        <rFont val="Helvetica"/>
      </rPr>
      <t>MP-5</t>
    </r>
  </si>
  <si>
    <r>
      <rPr>
        <sz val="10"/>
        <color rgb="FF231F20"/>
        <rFont val="Helvetica"/>
      </rPr>
      <t>Media Transport</t>
    </r>
  </si>
  <si>
    <r>
      <rPr>
        <sz val="10"/>
        <color rgb="FF231F20"/>
        <rFont val="Helvetica"/>
      </rPr>
      <t>MP-6</t>
    </r>
  </si>
  <si>
    <r>
      <rPr>
        <sz val="10"/>
        <color rgb="FF231F20"/>
        <rFont val="Helvetica"/>
      </rPr>
      <t>Media Sanitization</t>
    </r>
  </si>
  <si>
    <r>
      <rPr>
        <sz val="10"/>
        <color rgb="FF231F20"/>
        <rFont val="Helvetica"/>
      </rPr>
      <t>MP-7</t>
    </r>
  </si>
  <si>
    <r>
      <rPr>
        <sz val="10"/>
        <color rgb="FF231F20"/>
        <rFont val="Helvetica"/>
      </rPr>
      <t>Media Use</t>
    </r>
  </si>
  <si>
    <r>
      <rPr>
        <sz val="10"/>
        <color rgb="FF231F20"/>
        <rFont val="Helvetica"/>
      </rPr>
      <t>MP-8</t>
    </r>
  </si>
  <si>
    <r>
      <rPr>
        <sz val="10"/>
        <color rgb="FF231F20"/>
        <rFont val="Helvetica"/>
      </rPr>
      <t>Media Downgrading</t>
    </r>
  </si>
  <si>
    <r>
      <rPr>
        <sz val="10"/>
        <color rgb="FF231F20"/>
        <rFont val="Helvetica"/>
      </rPr>
      <t>PE-1</t>
    </r>
  </si>
  <si>
    <t>Physical and Environmental Protection Policy and Procedures</t>
  </si>
  <si>
    <r>
      <rPr>
        <sz val="10"/>
        <color rgb="FF231F20"/>
        <rFont val="Helvetica"/>
      </rPr>
      <t>PE-2</t>
    </r>
  </si>
  <si>
    <r>
      <rPr>
        <sz val="10"/>
        <color rgb="FF231F20"/>
        <rFont val="Helvetica"/>
      </rPr>
      <t>Physical Access Authorizations</t>
    </r>
  </si>
  <si>
    <r>
      <rPr>
        <sz val="10"/>
        <color rgb="FF231F20"/>
        <rFont val="Helvetica"/>
      </rPr>
      <t>PE-3</t>
    </r>
  </si>
  <si>
    <r>
      <rPr>
        <sz val="10"/>
        <color rgb="FF231F20"/>
        <rFont val="Helvetica"/>
      </rPr>
      <t>Physical Access Control</t>
    </r>
  </si>
  <si>
    <r>
      <rPr>
        <sz val="10"/>
        <color rgb="FF231F20"/>
        <rFont val="Helvetica"/>
      </rPr>
      <t>PE-4</t>
    </r>
  </si>
  <si>
    <r>
      <rPr>
        <sz val="10"/>
        <color rgb="FF231F20"/>
        <rFont val="Helvetica"/>
      </rPr>
      <t>Access Control for Transmission Medium</t>
    </r>
  </si>
  <si>
    <r>
      <rPr>
        <sz val="10"/>
        <color rgb="FF231F20"/>
        <rFont val="Helvetica"/>
      </rPr>
      <t>PE-5</t>
    </r>
  </si>
  <si>
    <r>
      <rPr>
        <sz val="10"/>
        <color rgb="FF231F20"/>
        <rFont val="Helvetica"/>
      </rPr>
      <t>Access Control for Output Devices</t>
    </r>
  </si>
  <si>
    <r>
      <rPr>
        <sz val="10"/>
        <color rgb="FF231F20"/>
        <rFont val="Helvetica"/>
      </rPr>
      <t>PE-6</t>
    </r>
  </si>
  <si>
    <r>
      <rPr>
        <sz val="10"/>
        <color rgb="FF231F20"/>
        <rFont val="Helvetica"/>
      </rPr>
      <t>Monitoring Physical Access</t>
    </r>
  </si>
  <si>
    <r>
      <rPr>
        <sz val="10"/>
        <color rgb="FF231F20"/>
        <rFont val="Helvetica"/>
      </rPr>
      <t>PE-7</t>
    </r>
  </si>
  <si>
    <r>
      <rPr>
        <sz val="10"/>
        <color rgb="FF231F20"/>
        <rFont val="Helvetica"/>
      </rPr>
      <t>Withdrawn</t>
    </r>
  </si>
  <si>
    <r>
      <rPr>
        <sz val="10"/>
        <color rgb="FF231F20"/>
        <rFont val="Helvetica"/>
      </rPr>
      <t>PE-8</t>
    </r>
  </si>
  <si>
    <r>
      <rPr>
        <sz val="10"/>
        <color rgb="FF231F20"/>
        <rFont val="Helvetica"/>
      </rPr>
      <t>Visitor Access Records</t>
    </r>
  </si>
  <si>
    <r>
      <rPr>
        <sz val="10"/>
        <color rgb="FF231F20"/>
        <rFont val="Helvetica"/>
      </rPr>
      <t>PE-9</t>
    </r>
  </si>
  <si>
    <r>
      <rPr>
        <sz val="10"/>
        <color rgb="FF231F20"/>
        <rFont val="Helvetica"/>
      </rPr>
      <t>Power Equipment and Cabling</t>
    </r>
  </si>
  <si>
    <r>
      <rPr>
        <sz val="10"/>
        <color rgb="FF231F20"/>
        <rFont val="Helvetica"/>
      </rPr>
      <t>PE-10</t>
    </r>
  </si>
  <si>
    <r>
      <rPr>
        <sz val="10"/>
        <color rgb="FF231F20"/>
        <rFont val="Helvetica"/>
      </rPr>
      <t>Emergency Shutoff</t>
    </r>
  </si>
  <si>
    <r>
      <rPr>
        <sz val="10"/>
        <color rgb="FF231F20"/>
        <rFont val="Helvetica"/>
      </rPr>
      <t>PE-11</t>
    </r>
  </si>
  <si>
    <r>
      <rPr>
        <sz val="10"/>
        <color rgb="FF231F20"/>
        <rFont val="Helvetica"/>
      </rPr>
      <t>Emergency Power</t>
    </r>
  </si>
  <si>
    <r>
      <rPr>
        <sz val="10"/>
        <color rgb="FF231F20"/>
        <rFont val="Helvetica"/>
      </rPr>
      <t>PE-12</t>
    </r>
  </si>
  <si>
    <r>
      <rPr>
        <sz val="10"/>
        <color rgb="FF231F20"/>
        <rFont val="Helvetica"/>
      </rPr>
      <t>Emergency Lighting</t>
    </r>
  </si>
  <si>
    <r>
      <rPr>
        <sz val="10"/>
        <color rgb="FF231F20"/>
        <rFont val="Helvetica"/>
      </rPr>
      <t>PE-13</t>
    </r>
  </si>
  <si>
    <r>
      <rPr>
        <sz val="10"/>
        <color rgb="FF231F20"/>
        <rFont val="Helvetica"/>
      </rPr>
      <t>Fire Protection</t>
    </r>
  </si>
  <si>
    <r>
      <rPr>
        <sz val="10"/>
        <color rgb="FF231F20"/>
        <rFont val="Helvetica"/>
      </rPr>
      <t>PE-14</t>
    </r>
  </si>
  <si>
    <r>
      <rPr>
        <sz val="10"/>
        <color rgb="FF231F20"/>
        <rFont val="Helvetica"/>
      </rPr>
      <t>Temperature and Humidity Controls</t>
    </r>
  </si>
  <si>
    <r>
      <rPr>
        <sz val="10"/>
        <color rgb="FF231F20"/>
        <rFont val="Helvetica"/>
      </rPr>
      <t>PE-15</t>
    </r>
  </si>
  <si>
    <r>
      <rPr>
        <sz val="10"/>
        <color rgb="FF231F20"/>
        <rFont val="Helvetica"/>
      </rPr>
      <t>Water Damage Protection</t>
    </r>
  </si>
  <si>
    <r>
      <rPr>
        <sz val="10"/>
        <color rgb="FF231F20"/>
        <rFont val="Helvetica"/>
      </rPr>
      <t>PE-16</t>
    </r>
  </si>
  <si>
    <r>
      <rPr>
        <sz val="10"/>
        <color rgb="FF231F20"/>
        <rFont val="Helvetica"/>
      </rPr>
      <t>Delivery and Removal</t>
    </r>
  </si>
  <si>
    <r>
      <rPr>
        <sz val="10"/>
        <color rgb="FF231F20"/>
        <rFont val="Helvetica"/>
      </rPr>
      <t>PE-17</t>
    </r>
  </si>
  <si>
    <r>
      <rPr>
        <sz val="10"/>
        <color rgb="FF231F20"/>
        <rFont val="Helvetica"/>
      </rPr>
      <t>Alternate Work Site</t>
    </r>
  </si>
  <si>
    <r>
      <rPr>
        <sz val="10"/>
        <color rgb="FF231F20"/>
        <rFont val="Helvetica"/>
      </rPr>
      <t>PE-18</t>
    </r>
  </si>
  <si>
    <r>
      <rPr>
        <sz val="10"/>
        <color rgb="FF231F20"/>
        <rFont val="Helvetica"/>
      </rPr>
      <t>Location of Information System Components</t>
    </r>
  </si>
  <si>
    <r>
      <rPr>
        <sz val="10"/>
        <color rgb="FF231F20"/>
        <rFont val="Helvetica"/>
      </rPr>
      <t>PE-19</t>
    </r>
  </si>
  <si>
    <r>
      <rPr>
        <sz val="10"/>
        <color rgb="FF231F20"/>
        <rFont val="Helvetica"/>
      </rPr>
      <t>Information Leakage</t>
    </r>
  </si>
  <si>
    <r>
      <rPr>
        <sz val="10"/>
        <color rgb="FF231F20"/>
        <rFont val="Helvetica"/>
      </rPr>
      <t>PE-20</t>
    </r>
  </si>
  <si>
    <r>
      <rPr>
        <sz val="10"/>
        <color rgb="FF231F20"/>
        <rFont val="Helvetica"/>
      </rPr>
      <t>Asset Monitoring and Tracking</t>
    </r>
  </si>
  <si>
    <r>
      <rPr>
        <sz val="10"/>
        <color rgb="FF231F20"/>
        <rFont val="Helvetica"/>
      </rPr>
      <t>PL-1</t>
    </r>
  </si>
  <si>
    <r>
      <rPr>
        <sz val="10"/>
        <color rgb="FF231F20"/>
        <rFont val="Helvetica"/>
      </rPr>
      <t>Security Planning Policy and Procedures</t>
    </r>
  </si>
  <si>
    <r>
      <rPr>
        <sz val="10"/>
        <color rgb="FF231F20"/>
        <rFont val="Helvetica"/>
      </rPr>
      <t>PL-2</t>
    </r>
  </si>
  <si>
    <r>
      <rPr>
        <sz val="10"/>
        <color rgb="FF231F20"/>
        <rFont val="Helvetica"/>
      </rPr>
      <t>System Security Plan</t>
    </r>
  </si>
  <si>
    <r>
      <rPr>
        <sz val="10"/>
        <color rgb="FF231F20"/>
        <rFont val="Helvetica"/>
      </rPr>
      <t>PL-3</t>
    </r>
  </si>
  <si>
    <r>
      <rPr>
        <sz val="10"/>
        <color rgb="FF231F20"/>
        <rFont val="Helvetica"/>
      </rPr>
      <t>Withdrawn</t>
    </r>
  </si>
  <si>
    <r>
      <rPr>
        <sz val="10"/>
        <color rgb="FF231F20"/>
        <rFont val="Helvetica"/>
      </rPr>
      <t>PL-4</t>
    </r>
  </si>
  <si>
    <r>
      <rPr>
        <sz val="10"/>
        <color rgb="FF231F20"/>
        <rFont val="Helvetica"/>
      </rPr>
      <t>Rules of Behavior</t>
    </r>
  </si>
  <si>
    <r>
      <rPr>
        <sz val="10"/>
        <color rgb="FF231F20"/>
        <rFont val="Helvetica"/>
      </rPr>
      <t>PL-5</t>
    </r>
  </si>
  <si>
    <r>
      <rPr>
        <sz val="10"/>
        <color rgb="FF231F20"/>
        <rFont val="Helvetica"/>
      </rPr>
      <t>Withdrawn</t>
    </r>
  </si>
  <si>
    <r>
      <rPr>
        <sz val="10"/>
        <color rgb="FF231F20"/>
        <rFont val="Helvetica"/>
      </rPr>
      <t>PL-6</t>
    </r>
  </si>
  <si>
    <r>
      <rPr>
        <sz val="10"/>
        <color rgb="FF231F20"/>
        <rFont val="Helvetica"/>
      </rPr>
      <t>Withdrawn</t>
    </r>
  </si>
  <si>
    <r>
      <rPr>
        <sz val="10"/>
        <color rgb="FF231F20"/>
        <rFont val="Helvetica"/>
      </rPr>
      <t>PL-7</t>
    </r>
  </si>
  <si>
    <r>
      <rPr>
        <sz val="10"/>
        <color rgb="FF231F20"/>
        <rFont val="Helvetica"/>
      </rPr>
      <t>Security Concept of Operations</t>
    </r>
  </si>
  <si>
    <r>
      <rPr>
        <sz val="10"/>
        <color rgb="FF231F20"/>
        <rFont val="Helvetica"/>
      </rPr>
      <t>PL-8</t>
    </r>
  </si>
  <si>
    <r>
      <rPr>
        <sz val="10"/>
        <color rgb="FF231F20"/>
        <rFont val="Helvetica"/>
      </rPr>
      <t>Information Security Architecture</t>
    </r>
  </si>
  <si>
    <r>
      <rPr>
        <sz val="10"/>
        <color rgb="FF231F20"/>
        <rFont val="Helvetica"/>
      </rPr>
      <t>PL-9</t>
    </r>
  </si>
  <si>
    <r>
      <rPr>
        <sz val="10"/>
        <color rgb="FF231F20"/>
        <rFont val="Helvetica"/>
      </rPr>
      <t>Central Management</t>
    </r>
  </si>
  <si>
    <r>
      <rPr>
        <sz val="10"/>
        <color rgb="FF231F20"/>
        <rFont val="Helvetica"/>
      </rPr>
      <t>PS-1</t>
    </r>
  </si>
  <si>
    <r>
      <rPr>
        <sz val="10"/>
        <color rgb="FF231F20"/>
        <rFont val="Helvetica"/>
      </rPr>
      <t>Personnel Security Policy and Procedures</t>
    </r>
  </si>
  <si>
    <r>
      <rPr>
        <sz val="10"/>
        <color rgb="FF231F20"/>
        <rFont val="Helvetica"/>
      </rPr>
      <t>PS-2</t>
    </r>
  </si>
  <si>
    <r>
      <rPr>
        <sz val="10"/>
        <color rgb="FF231F20"/>
        <rFont val="Helvetica"/>
      </rPr>
      <t>Position Risk Designation</t>
    </r>
  </si>
  <si>
    <r>
      <rPr>
        <sz val="10"/>
        <color rgb="FF231F20"/>
        <rFont val="Helvetica"/>
      </rPr>
      <t>PS-3</t>
    </r>
  </si>
  <si>
    <r>
      <rPr>
        <sz val="10"/>
        <color rgb="FF231F20"/>
        <rFont val="Helvetica"/>
      </rPr>
      <t>Personnel Screening</t>
    </r>
  </si>
  <si>
    <r>
      <rPr>
        <sz val="10"/>
        <color rgb="FF231F20"/>
        <rFont val="Helvetica"/>
      </rPr>
      <t>PS-4</t>
    </r>
  </si>
  <si>
    <r>
      <rPr>
        <sz val="10"/>
        <color rgb="FF231F20"/>
        <rFont val="Helvetica"/>
      </rPr>
      <t>Personnel Termination</t>
    </r>
  </si>
  <si>
    <r>
      <rPr>
        <sz val="10"/>
        <color rgb="FF231F20"/>
        <rFont val="Helvetica"/>
      </rPr>
      <t>PS-5</t>
    </r>
  </si>
  <si>
    <r>
      <rPr>
        <sz val="10"/>
        <color rgb="FF231F20"/>
        <rFont val="Helvetica"/>
      </rPr>
      <t>Personnel Transfer</t>
    </r>
  </si>
  <si>
    <r>
      <rPr>
        <sz val="10"/>
        <color rgb="FF231F20"/>
        <rFont val="Helvetica"/>
      </rPr>
      <t>PS-6</t>
    </r>
  </si>
  <si>
    <r>
      <rPr>
        <sz val="10"/>
        <color rgb="FF231F20"/>
        <rFont val="Helvetica"/>
      </rPr>
      <t>Access Agreements</t>
    </r>
  </si>
  <si>
    <r>
      <rPr>
        <sz val="10"/>
        <color rgb="FF231F20"/>
        <rFont val="Helvetica"/>
      </rPr>
      <t>PS-7</t>
    </r>
  </si>
  <si>
    <r>
      <rPr>
        <sz val="10"/>
        <color rgb="FF231F20"/>
        <rFont val="Helvetica"/>
      </rPr>
      <t>Third-Party Personnel Security</t>
    </r>
  </si>
  <si>
    <r>
      <rPr>
        <sz val="10"/>
        <color rgb="FF231F20"/>
        <rFont val="Helvetica"/>
      </rPr>
      <t>PS-8</t>
    </r>
  </si>
  <si>
    <r>
      <rPr>
        <sz val="10"/>
        <color rgb="FF231F20"/>
        <rFont val="Helvetica"/>
      </rPr>
      <t>Personnel Sanctions</t>
    </r>
  </si>
  <si>
    <r>
      <rPr>
        <sz val="10"/>
        <color rgb="FF231F20"/>
        <rFont val="Helvetica"/>
      </rPr>
      <t>RA-1</t>
    </r>
  </si>
  <si>
    <r>
      <rPr>
        <sz val="10"/>
        <color rgb="FF231F20"/>
        <rFont val="Helvetica"/>
      </rPr>
      <t>Risk Assessment Policy and Procedures</t>
    </r>
  </si>
  <si>
    <r>
      <rPr>
        <sz val="10"/>
        <color rgb="FF231F20"/>
        <rFont val="Helvetica"/>
      </rPr>
      <t>RA-2</t>
    </r>
  </si>
  <si>
    <r>
      <rPr>
        <sz val="10"/>
        <color rgb="FF231F20"/>
        <rFont val="Helvetica"/>
      </rPr>
      <t>Security Categorization</t>
    </r>
  </si>
  <si>
    <r>
      <rPr>
        <sz val="10"/>
        <color rgb="FF231F20"/>
        <rFont val="Helvetica"/>
      </rPr>
      <t>RA-3</t>
    </r>
  </si>
  <si>
    <r>
      <rPr>
        <sz val="10"/>
        <color rgb="FF231F20"/>
        <rFont val="Helvetica"/>
      </rPr>
      <t>Risk Assessment</t>
    </r>
  </si>
  <si>
    <r>
      <rPr>
        <sz val="10"/>
        <color rgb="FF231F20"/>
        <rFont val="Helvetica"/>
      </rPr>
      <t>RA-4</t>
    </r>
  </si>
  <si>
    <r>
      <rPr>
        <sz val="10"/>
        <color rgb="FF231F20"/>
        <rFont val="Helvetica"/>
      </rPr>
      <t>Withdrawn</t>
    </r>
  </si>
  <si>
    <r>
      <rPr>
        <sz val="10"/>
        <color rgb="FF231F20"/>
        <rFont val="Helvetica"/>
      </rPr>
      <t>RA-5</t>
    </r>
  </si>
  <si>
    <r>
      <rPr>
        <sz val="10"/>
        <color rgb="FF231F20"/>
        <rFont val="Helvetica"/>
      </rPr>
      <t>Vulnerability Scanning</t>
    </r>
  </si>
  <si>
    <r>
      <rPr>
        <sz val="10"/>
        <color rgb="FF231F20"/>
        <rFont val="Helvetica"/>
      </rPr>
      <t>RA-6</t>
    </r>
  </si>
  <si>
    <t>Technical Surveillance Countermeasures Survey</t>
  </si>
  <si>
    <r>
      <rPr>
        <sz val="10"/>
        <color rgb="FF231F20"/>
        <rFont val="Helvetica"/>
      </rPr>
      <t>SA-1</t>
    </r>
  </si>
  <si>
    <t>System and Services Acquisition Policy and Procedures</t>
  </si>
  <si>
    <r>
      <rPr>
        <sz val="10"/>
        <color rgb="FF231F20"/>
        <rFont val="Helvetica"/>
      </rPr>
      <t>SA-2</t>
    </r>
  </si>
  <si>
    <r>
      <rPr>
        <sz val="10"/>
        <color rgb="FF231F20"/>
        <rFont val="Helvetica"/>
      </rPr>
      <t>Allocation of Resources</t>
    </r>
  </si>
  <si>
    <r>
      <rPr>
        <sz val="10"/>
        <color rgb="FF231F20"/>
        <rFont val="Helvetica"/>
      </rPr>
      <t>SA-3</t>
    </r>
  </si>
  <si>
    <r>
      <rPr>
        <sz val="10"/>
        <color rgb="FF231F20"/>
        <rFont val="Helvetica"/>
      </rPr>
      <t>System Development Life Cycle</t>
    </r>
  </si>
  <si>
    <r>
      <rPr>
        <sz val="10"/>
        <color rgb="FF231F20"/>
        <rFont val="Helvetica"/>
      </rPr>
      <t>SA-4</t>
    </r>
  </si>
  <si>
    <r>
      <rPr>
        <sz val="10"/>
        <color rgb="FF231F20"/>
        <rFont val="Helvetica"/>
      </rPr>
      <t>Acquisition Process</t>
    </r>
  </si>
  <si>
    <r>
      <rPr>
        <sz val="10"/>
        <color rgb="FF231F20"/>
        <rFont val="Helvetica"/>
      </rPr>
      <t>SA-5</t>
    </r>
  </si>
  <si>
    <r>
      <rPr>
        <sz val="10"/>
        <color rgb="FF231F20"/>
        <rFont val="Helvetica"/>
      </rPr>
      <t>Information System Documentation</t>
    </r>
  </si>
  <si>
    <r>
      <rPr>
        <sz val="10"/>
        <color rgb="FF231F20"/>
        <rFont val="Helvetica"/>
      </rPr>
      <t>SA-6</t>
    </r>
  </si>
  <si>
    <r>
      <rPr>
        <sz val="10"/>
        <color rgb="FF231F20"/>
        <rFont val="Helvetica"/>
      </rPr>
      <t>Withdrawn</t>
    </r>
  </si>
  <si>
    <r>
      <rPr>
        <sz val="10"/>
        <color rgb="FF231F20"/>
        <rFont val="Helvetica"/>
      </rPr>
      <t>SA-7</t>
    </r>
  </si>
  <si>
    <r>
      <rPr>
        <sz val="10"/>
        <color rgb="FF231F20"/>
        <rFont val="Helvetica"/>
      </rPr>
      <t>Withdrawn</t>
    </r>
  </si>
  <si>
    <r>
      <rPr>
        <sz val="10"/>
        <color rgb="FF231F20"/>
        <rFont val="Helvetica"/>
      </rPr>
      <t>SA-8</t>
    </r>
  </si>
  <si>
    <r>
      <rPr>
        <sz val="10"/>
        <color rgb="FF231F20"/>
        <rFont val="Helvetica"/>
      </rPr>
      <t>Security Engineering Principles</t>
    </r>
  </si>
  <si>
    <r>
      <rPr>
        <sz val="10"/>
        <color rgb="FF231F20"/>
        <rFont val="Helvetica"/>
      </rPr>
      <t>SA-9</t>
    </r>
  </si>
  <si>
    <r>
      <rPr>
        <sz val="10"/>
        <color rgb="FF231F20"/>
        <rFont val="Helvetica"/>
      </rPr>
      <t>External Information System Services</t>
    </r>
  </si>
  <si>
    <r>
      <rPr>
        <sz val="10"/>
        <color rgb="FF231F20"/>
        <rFont val="Helvetica"/>
      </rPr>
      <t>SA-10</t>
    </r>
  </si>
  <si>
    <r>
      <rPr>
        <sz val="10"/>
        <color rgb="FF231F20"/>
        <rFont val="Helvetica"/>
      </rPr>
      <t>Developer Configuration Management</t>
    </r>
  </si>
  <si>
    <r>
      <rPr>
        <sz val="10"/>
        <color rgb="FF231F20"/>
        <rFont val="Helvetica"/>
      </rPr>
      <t>SA-11</t>
    </r>
  </si>
  <si>
    <r>
      <rPr>
        <sz val="10"/>
        <color rgb="FF231F20"/>
        <rFont val="Helvetica"/>
      </rPr>
      <t>Developer Security Testing and Evaluation</t>
    </r>
  </si>
  <si>
    <r>
      <rPr>
        <sz val="10"/>
        <color rgb="FF231F20"/>
        <rFont val="Helvetica"/>
      </rPr>
      <t>SA-12</t>
    </r>
  </si>
  <si>
    <r>
      <rPr>
        <sz val="10"/>
        <color rgb="FF231F20"/>
        <rFont val="Helvetica"/>
      </rPr>
      <t>Supply Chain Protection</t>
    </r>
  </si>
  <si>
    <r>
      <rPr>
        <sz val="10"/>
        <color rgb="FF231F20"/>
        <rFont val="Helvetica"/>
      </rPr>
      <t>SA-13</t>
    </r>
  </si>
  <si>
    <r>
      <rPr>
        <sz val="10"/>
        <color rgb="FF231F20"/>
        <rFont val="Helvetica"/>
      </rPr>
      <t>Trustworthiness</t>
    </r>
  </si>
  <si>
    <r>
      <rPr>
        <sz val="10"/>
        <color rgb="FF231F20"/>
        <rFont val="Helvetica"/>
      </rPr>
      <t>SA-14</t>
    </r>
  </si>
  <si>
    <r>
      <rPr>
        <sz val="10"/>
        <color rgb="FF231F20"/>
        <rFont val="Helvetica"/>
      </rPr>
      <t>Criticality Analysis</t>
    </r>
  </si>
  <si>
    <r>
      <rPr>
        <sz val="10"/>
        <color rgb="FF231F20"/>
        <rFont val="Helvetica"/>
      </rPr>
      <t>SA-15</t>
    </r>
  </si>
  <si>
    <t>Development Process, Standards, and Tools</t>
  </si>
  <si>
    <r>
      <rPr>
        <sz val="10"/>
        <color rgb="FF231F20"/>
        <rFont val="Helvetica"/>
      </rPr>
      <t>SA-16</t>
    </r>
  </si>
  <si>
    <r>
      <rPr>
        <sz val="10"/>
        <color rgb="FF231F20"/>
        <rFont val="Helvetica"/>
      </rPr>
      <t>Developer-Provided Training</t>
    </r>
  </si>
  <si>
    <r>
      <rPr>
        <sz val="10"/>
        <color rgb="FF231F20"/>
        <rFont val="Helvetica"/>
      </rPr>
      <t>SA-17</t>
    </r>
  </si>
  <si>
    <r>
      <rPr>
        <sz val="10"/>
        <color rgb="FF231F20"/>
        <rFont val="Helvetica"/>
      </rPr>
      <t>Developer Security Architecture and Design</t>
    </r>
  </si>
  <si>
    <r>
      <rPr>
        <sz val="10"/>
        <color rgb="FF231F20"/>
        <rFont val="Helvetica"/>
      </rPr>
      <t>SA-18</t>
    </r>
  </si>
  <si>
    <r>
      <rPr>
        <sz val="10"/>
        <color rgb="FF231F20"/>
        <rFont val="Helvetica"/>
      </rPr>
      <t>Tamper Resistance and Detection</t>
    </r>
  </si>
  <si>
    <r>
      <rPr>
        <sz val="10"/>
        <color rgb="FF231F20"/>
        <rFont val="Helvetica"/>
      </rPr>
      <t>SA-19</t>
    </r>
  </si>
  <si>
    <r>
      <rPr>
        <sz val="10"/>
        <color rgb="FF231F20"/>
        <rFont val="Helvetica"/>
      </rPr>
      <t>Component Authenticity</t>
    </r>
  </si>
  <si>
    <r>
      <rPr>
        <sz val="10"/>
        <color rgb="FF231F20"/>
        <rFont val="Helvetica"/>
      </rPr>
      <t>SA-20</t>
    </r>
  </si>
  <si>
    <t>Customized Development of Critical Components</t>
  </si>
  <si>
    <r>
      <rPr>
        <sz val="10"/>
        <color rgb="FF231F20"/>
        <rFont val="Helvetica"/>
      </rPr>
      <t>SA-21</t>
    </r>
  </si>
  <si>
    <r>
      <rPr>
        <sz val="10"/>
        <color rgb="FF231F20"/>
        <rFont val="Helvetica"/>
      </rPr>
      <t>Developer Screening</t>
    </r>
  </si>
  <si>
    <r>
      <rPr>
        <sz val="10"/>
        <color rgb="FF231F20"/>
        <rFont val="Helvetica"/>
      </rPr>
      <t>SA-22</t>
    </r>
  </si>
  <si>
    <r>
      <rPr>
        <sz val="10"/>
        <color rgb="FF231F20"/>
        <rFont val="Helvetica"/>
      </rPr>
      <t>Unsupported System Components</t>
    </r>
  </si>
  <si>
    <r>
      <rPr>
        <sz val="10"/>
        <color rgb="FF231F20"/>
        <rFont val="Helvetica"/>
      </rPr>
      <t>SC-1</t>
    </r>
  </si>
  <si>
    <t>System and Communications Protection Policy and Procedures</t>
  </si>
  <si>
    <r>
      <rPr>
        <sz val="10"/>
        <color rgb="FF231F20"/>
        <rFont val="Helvetica"/>
      </rPr>
      <t>SC-2</t>
    </r>
  </si>
  <si>
    <r>
      <rPr>
        <sz val="10"/>
        <color rgb="FF231F20"/>
        <rFont val="Helvetica"/>
      </rPr>
      <t>Application Partitioning</t>
    </r>
  </si>
  <si>
    <r>
      <rPr>
        <sz val="10"/>
        <color rgb="FF231F20"/>
        <rFont val="Helvetica"/>
      </rPr>
      <t>SC-3</t>
    </r>
  </si>
  <si>
    <r>
      <rPr>
        <sz val="10"/>
        <color rgb="FF231F20"/>
        <rFont val="Helvetica"/>
      </rPr>
      <t>Security Function Isolation</t>
    </r>
  </si>
  <si>
    <r>
      <rPr>
        <sz val="10"/>
        <color rgb="FF231F20"/>
        <rFont val="Helvetica"/>
      </rPr>
      <t>SC-4</t>
    </r>
  </si>
  <si>
    <r>
      <rPr>
        <sz val="10"/>
        <color rgb="FF231F20"/>
        <rFont val="Helvetica"/>
      </rPr>
      <t>Information in Shared Resources</t>
    </r>
  </si>
  <si>
    <r>
      <rPr>
        <sz val="10"/>
        <color rgb="FF231F20"/>
        <rFont val="Helvetica"/>
      </rPr>
      <t>SC-5</t>
    </r>
  </si>
  <si>
    <r>
      <rPr>
        <sz val="10"/>
        <color rgb="FF231F20"/>
        <rFont val="Helvetica"/>
      </rPr>
      <t>Denial of Service Protection</t>
    </r>
  </si>
  <si>
    <r>
      <rPr>
        <sz val="10"/>
        <color rgb="FF231F20"/>
        <rFont val="Helvetica"/>
      </rPr>
      <t>SC-6</t>
    </r>
  </si>
  <si>
    <r>
      <rPr>
        <sz val="10"/>
        <color rgb="FF231F20"/>
        <rFont val="Helvetica"/>
      </rPr>
      <t>Resource Availability</t>
    </r>
  </si>
  <si>
    <r>
      <rPr>
        <sz val="10"/>
        <color rgb="FF231F20"/>
        <rFont val="Helvetica"/>
      </rPr>
      <t>SC-7</t>
    </r>
  </si>
  <si>
    <r>
      <rPr>
        <sz val="10"/>
        <color rgb="FF231F20"/>
        <rFont val="Helvetica"/>
      </rPr>
      <t>Boundary Protection</t>
    </r>
  </si>
  <si>
    <r>
      <rPr>
        <sz val="10"/>
        <color rgb="FF231F20"/>
        <rFont val="Helvetica"/>
      </rPr>
      <t>SC-8</t>
    </r>
  </si>
  <si>
    <r>
      <rPr>
        <sz val="10"/>
        <color rgb="FF231F20"/>
        <rFont val="Helvetica"/>
      </rPr>
      <t>Transmission Confidentiality and Integrity</t>
    </r>
  </si>
  <si>
    <r>
      <rPr>
        <sz val="10"/>
        <color rgb="FF231F20"/>
        <rFont val="Helvetica"/>
      </rPr>
      <t>SC-9</t>
    </r>
  </si>
  <si>
    <r>
      <rPr>
        <sz val="10"/>
        <color rgb="FF231F20"/>
        <rFont val="Helvetica"/>
      </rPr>
      <t>Withdrawn</t>
    </r>
  </si>
  <si>
    <r>
      <rPr>
        <sz val="10"/>
        <color rgb="FF231F20"/>
        <rFont val="Helvetica"/>
      </rPr>
      <t>SC-10</t>
    </r>
  </si>
  <si>
    <r>
      <rPr>
        <sz val="10"/>
        <color rgb="FF231F20"/>
        <rFont val="Helvetica"/>
      </rPr>
      <t>Network Disconnect</t>
    </r>
  </si>
  <si>
    <r>
      <rPr>
        <sz val="10"/>
        <color rgb="FF231F20"/>
        <rFont val="Helvetica"/>
      </rPr>
      <t>SC-11</t>
    </r>
  </si>
  <si>
    <r>
      <rPr>
        <sz val="10"/>
        <color rgb="FF231F20"/>
        <rFont val="Helvetica"/>
      </rPr>
      <t>Trusted Path</t>
    </r>
  </si>
  <si>
    <r>
      <rPr>
        <sz val="10"/>
        <color rgb="FF231F20"/>
        <rFont val="Helvetica"/>
      </rPr>
      <t>SC-12</t>
    </r>
  </si>
  <si>
    <t>Cryptographic Key Establishment and Management</t>
  </si>
  <si>
    <r>
      <rPr>
        <sz val="10"/>
        <color rgb="FF231F20"/>
        <rFont val="Helvetica"/>
      </rPr>
      <t>SC-13</t>
    </r>
  </si>
  <si>
    <r>
      <rPr>
        <sz val="10"/>
        <color rgb="FF231F20"/>
        <rFont val="Helvetica"/>
      </rPr>
      <t>Cryptographic Protection</t>
    </r>
  </si>
  <si>
    <r>
      <rPr>
        <sz val="10"/>
        <color rgb="FF231F20"/>
        <rFont val="Helvetica"/>
      </rPr>
      <t>SC-14</t>
    </r>
  </si>
  <si>
    <r>
      <rPr>
        <sz val="10"/>
        <color rgb="FF231F20"/>
        <rFont val="Helvetica"/>
      </rPr>
      <t>Withdrawn</t>
    </r>
  </si>
  <si>
    <r>
      <rPr>
        <sz val="10"/>
        <color rgb="FF231F20"/>
        <rFont val="Helvetica"/>
      </rPr>
      <t>SC-15</t>
    </r>
  </si>
  <si>
    <r>
      <rPr>
        <sz val="10"/>
        <color rgb="FF231F20"/>
        <rFont val="Helvetica"/>
      </rPr>
      <t>Collaborative Computing Devices</t>
    </r>
  </si>
  <si>
    <r>
      <rPr>
        <sz val="10"/>
        <color rgb="FF231F20"/>
        <rFont val="Helvetica"/>
      </rPr>
      <t>SC-16</t>
    </r>
  </si>
  <si>
    <r>
      <rPr>
        <sz val="10"/>
        <color rgb="FF231F20"/>
        <rFont val="Helvetica"/>
      </rPr>
      <t>Transmission of Security Attributes</t>
    </r>
  </si>
  <si>
    <r>
      <rPr>
        <sz val="10"/>
        <color rgb="FF231F20"/>
        <rFont val="Helvetica"/>
      </rPr>
      <t>SC-17</t>
    </r>
  </si>
  <si>
    <r>
      <rPr>
        <sz val="10"/>
        <color rgb="FF231F20"/>
        <rFont val="Helvetica"/>
      </rPr>
      <t>Public Key Infrastructure Certificates</t>
    </r>
  </si>
  <si>
    <r>
      <rPr>
        <sz val="10"/>
        <color rgb="FF231F20"/>
        <rFont val="Helvetica"/>
      </rPr>
      <t>SC-18</t>
    </r>
  </si>
  <si>
    <r>
      <rPr>
        <sz val="10"/>
        <color rgb="FF231F20"/>
        <rFont val="Helvetica"/>
      </rPr>
      <t>Mobile Code</t>
    </r>
  </si>
  <si>
    <r>
      <rPr>
        <sz val="10"/>
        <color rgb="FF231F20"/>
        <rFont val="Helvetica"/>
      </rPr>
      <t>SC-19</t>
    </r>
  </si>
  <si>
    <r>
      <rPr>
        <sz val="10"/>
        <color rgb="FF231F20"/>
        <rFont val="Helvetica"/>
      </rPr>
      <t>Voice Over Internet Protocol</t>
    </r>
  </si>
  <si>
    <r>
      <rPr>
        <sz val="10"/>
        <color rgb="FF231F20"/>
        <rFont val="Helvetica"/>
      </rPr>
      <t>SC-20</t>
    </r>
  </si>
  <si>
    <t>Secure Name /Address Resolution Service (Authoritative Source)</t>
  </si>
  <si>
    <r>
      <rPr>
        <sz val="10"/>
        <color rgb="FF231F20"/>
        <rFont val="Helvetica"/>
      </rPr>
      <t>SC-21</t>
    </r>
  </si>
  <si>
    <t>Secure Name /Address Resolution Service (Recursive or Caching Resolver)</t>
  </si>
  <si>
    <r>
      <rPr>
        <sz val="10"/>
        <color rgb="FF231F20"/>
        <rFont val="Helvetica"/>
      </rPr>
      <t>SC-22</t>
    </r>
  </si>
  <si>
    <t>Architecture and Provisioning for Name/Address Resolution Service</t>
  </si>
  <si>
    <r>
      <rPr>
        <sz val="10"/>
        <color rgb="FF231F20"/>
        <rFont val="Helvetica"/>
      </rPr>
      <t>SC-23</t>
    </r>
  </si>
  <si>
    <r>
      <rPr>
        <sz val="10"/>
        <color rgb="FF231F20"/>
        <rFont val="Helvetica"/>
      </rPr>
      <t>Session Authenticity</t>
    </r>
  </si>
  <si>
    <r>
      <rPr>
        <sz val="10"/>
        <color rgb="FF231F20"/>
        <rFont val="Helvetica"/>
      </rPr>
      <t>SC-24</t>
    </r>
  </si>
  <si>
    <r>
      <rPr>
        <sz val="10"/>
        <color rgb="FF231F20"/>
        <rFont val="Helvetica"/>
      </rPr>
      <t>Fail in Known State</t>
    </r>
  </si>
  <si>
    <r>
      <rPr>
        <sz val="10"/>
        <color rgb="FF231F20"/>
        <rFont val="Helvetica"/>
      </rPr>
      <t>SC-25</t>
    </r>
  </si>
  <si>
    <r>
      <rPr>
        <sz val="10"/>
        <color rgb="FF231F20"/>
        <rFont val="Helvetica"/>
      </rPr>
      <t>Thin Nodes</t>
    </r>
  </si>
  <si>
    <r>
      <rPr>
        <sz val="10"/>
        <color rgb="FF231F20"/>
        <rFont val="Helvetica"/>
      </rPr>
      <t>SC-26</t>
    </r>
  </si>
  <si>
    <r>
      <rPr>
        <sz val="10"/>
        <color rgb="FF231F20"/>
        <rFont val="Helvetica"/>
      </rPr>
      <t>Honeypots</t>
    </r>
  </si>
  <si>
    <r>
      <rPr>
        <sz val="10"/>
        <color rgb="FF231F20"/>
        <rFont val="Helvetica"/>
      </rPr>
      <t>SC-27</t>
    </r>
  </si>
  <si>
    <r>
      <rPr>
        <sz val="10"/>
        <color rgb="FF231F20"/>
        <rFont val="Helvetica"/>
      </rPr>
      <t>Platform-Independent Applications</t>
    </r>
  </si>
  <si>
    <r>
      <rPr>
        <sz val="10"/>
        <color rgb="FF231F20"/>
        <rFont val="Helvetica"/>
      </rPr>
      <t>SC-28</t>
    </r>
  </si>
  <si>
    <r>
      <rPr>
        <sz val="10"/>
        <color rgb="FF231F20"/>
        <rFont val="Helvetica"/>
      </rPr>
      <t>Protection of Information at Rest</t>
    </r>
  </si>
  <si>
    <r>
      <rPr>
        <sz val="10"/>
        <color rgb="FF231F20"/>
        <rFont val="Helvetica"/>
      </rPr>
      <t>SC-29</t>
    </r>
  </si>
  <si>
    <r>
      <rPr>
        <sz val="10"/>
        <color rgb="FF231F20"/>
        <rFont val="Helvetica"/>
      </rPr>
      <t>Heterogeneity</t>
    </r>
  </si>
  <si>
    <r>
      <rPr>
        <sz val="10"/>
        <color rgb="FF231F20"/>
        <rFont val="Helvetica"/>
      </rPr>
      <t>SC-30</t>
    </r>
  </si>
  <si>
    <r>
      <rPr>
        <sz val="10"/>
        <color rgb="FF231F20"/>
        <rFont val="Helvetica"/>
      </rPr>
      <t>Concealment and Misdirection</t>
    </r>
  </si>
  <si>
    <r>
      <rPr>
        <sz val="10"/>
        <color rgb="FF231F20"/>
        <rFont val="Helvetica"/>
      </rPr>
      <t>SC-31</t>
    </r>
  </si>
  <si>
    <r>
      <rPr>
        <sz val="10"/>
        <color rgb="FF231F20"/>
        <rFont val="Helvetica"/>
      </rPr>
      <t>Covert Channel Analysis</t>
    </r>
  </si>
  <si>
    <r>
      <rPr>
        <sz val="10"/>
        <color rgb="FF231F20"/>
        <rFont val="Helvetica"/>
      </rPr>
      <t>SC-32</t>
    </r>
  </si>
  <si>
    <r>
      <rPr>
        <sz val="10"/>
        <color rgb="FF231F20"/>
        <rFont val="Helvetica"/>
      </rPr>
      <t>Information System Partitioning</t>
    </r>
  </si>
  <si>
    <r>
      <rPr>
        <sz val="10"/>
        <color rgb="FF231F20"/>
        <rFont val="Helvetica"/>
      </rPr>
      <t>SC-33</t>
    </r>
  </si>
  <si>
    <r>
      <rPr>
        <sz val="10"/>
        <color rgb="FF231F20"/>
        <rFont val="Helvetica"/>
      </rPr>
      <t>Withdrawn</t>
    </r>
  </si>
  <si>
    <r>
      <rPr>
        <sz val="10"/>
        <color rgb="FF231F20"/>
        <rFont val="Helvetica"/>
      </rPr>
      <t>SC-34</t>
    </r>
  </si>
  <si>
    <r>
      <rPr>
        <sz val="10"/>
        <color rgb="FF231F20"/>
        <rFont val="Helvetica"/>
      </rPr>
      <t>Non-Modifiable Executable Programs</t>
    </r>
  </si>
  <si>
    <r>
      <rPr>
        <sz val="10"/>
        <color rgb="FF231F20"/>
        <rFont val="Helvetica"/>
      </rPr>
      <t>SC-35</t>
    </r>
  </si>
  <si>
    <r>
      <rPr>
        <sz val="10"/>
        <color rgb="FF231F20"/>
        <rFont val="Helvetica"/>
      </rPr>
      <t>Honeyclients</t>
    </r>
  </si>
  <si>
    <r>
      <rPr>
        <sz val="10"/>
        <color rgb="FF231F20"/>
        <rFont val="Helvetica"/>
      </rPr>
      <t>SC-36</t>
    </r>
  </si>
  <si>
    <r>
      <rPr>
        <sz val="10"/>
        <color rgb="FF231F20"/>
        <rFont val="Helvetica"/>
      </rPr>
      <t>Distributed Processing and Storage</t>
    </r>
  </si>
  <si>
    <r>
      <rPr>
        <sz val="10"/>
        <color rgb="FF231F20"/>
        <rFont val="Helvetica"/>
      </rPr>
      <t>SC-37</t>
    </r>
  </si>
  <si>
    <r>
      <rPr>
        <sz val="10"/>
        <color rgb="FF231F20"/>
        <rFont val="Helvetica"/>
      </rPr>
      <t>Out-of-Band Channels</t>
    </r>
  </si>
  <si>
    <r>
      <rPr>
        <sz val="10"/>
        <color rgb="FF231F20"/>
        <rFont val="Helvetica"/>
      </rPr>
      <t>SC-38</t>
    </r>
  </si>
  <si>
    <r>
      <rPr>
        <sz val="10"/>
        <color rgb="FF231F20"/>
        <rFont val="Helvetica"/>
      </rPr>
      <t>Operations Security</t>
    </r>
  </si>
  <si>
    <r>
      <rPr>
        <sz val="10"/>
        <color rgb="FF231F20"/>
        <rFont val="Helvetica"/>
      </rPr>
      <t>SC-39</t>
    </r>
  </si>
  <si>
    <r>
      <rPr>
        <sz val="10"/>
        <color rgb="FF231F20"/>
        <rFont val="Helvetica"/>
      </rPr>
      <t>Process Isolation</t>
    </r>
  </si>
  <si>
    <r>
      <rPr>
        <sz val="10"/>
        <color rgb="FF231F20"/>
        <rFont val="Helvetica"/>
      </rPr>
      <t>SC-40</t>
    </r>
  </si>
  <si>
    <r>
      <rPr>
        <sz val="10"/>
        <color rgb="FF231F20"/>
        <rFont val="Helvetica"/>
      </rPr>
      <t>Wireless Link Protection</t>
    </r>
  </si>
  <si>
    <r>
      <rPr>
        <sz val="10"/>
        <color rgb="FF231F20"/>
        <rFont val="Helvetica"/>
      </rPr>
      <t>SC-41</t>
    </r>
  </si>
  <si>
    <r>
      <rPr>
        <sz val="10"/>
        <color rgb="FF231F20"/>
        <rFont val="Helvetica"/>
      </rPr>
      <t>Port and I/O Device Access</t>
    </r>
  </si>
  <si>
    <r>
      <rPr>
        <sz val="10"/>
        <color rgb="FF231F20"/>
        <rFont val="Helvetica"/>
      </rPr>
      <t>SC-42</t>
    </r>
  </si>
  <si>
    <r>
      <rPr>
        <sz val="10"/>
        <color rgb="FF231F20"/>
        <rFont val="Helvetica"/>
      </rPr>
      <t>Sensor Capability and Data</t>
    </r>
  </si>
  <si>
    <r>
      <rPr>
        <sz val="10"/>
        <color rgb="FF231F20"/>
        <rFont val="Helvetica"/>
      </rPr>
      <t>SC-43</t>
    </r>
  </si>
  <si>
    <r>
      <rPr>
        <sz val="10"/>
        <color rgb="FF231F20"/>
        <rFont val="Helvetica"/>
      </rPr>
      <t>Usage Restrictions</t>
    </r>
  </si>
  <si>
    <r>
      <rPr>
        <sz val="10"/>
        <color rgb="FF231F20"/>
        <rFont val="Helvetica"/>
      </rPr>
      <t>SC-44</t>
    </r>
  </si>
  <si>
    <r>
      <rPr>
        <sz val="10"/>
        <color rgb="FF231F20"/>
        <rFont val="Helvetica"/>
      </rPr>
      <t>Detonation Chambers</t>
    </r>
  </si>
  <si>
    <r>
      <rPr>
        <sz val="10"/>
        <color rgb="FF231F20"/>
        <rFont val="Helvetica"/>
      </rPr>
      <t>SI-1</t>
    </r>
  </si>
  <si>
    <t>System and Information Integrity Policy and Procedures</t>
  </si>
  <si>
    <r>
      <rPr>
        <sz val="10"/>
        <color rgb="FF231F20"/>
        <rFont val="Helvetica"/>
      </rPr>
      <t>SI-2</t>
    </r>
  </si>
  <si>
    <r>
      <rPr>
        <sz val="10"/>
        <color rgb="FF231F20"/>
        <rFont val="Helvetica"/>
      </rPr>
      <t>Flaw Remediation</t>
    </r>
  </si>
  <si>
    <r>
      <rPr>
        <sz val="10"/>
        <color rgb="FF231F20"/>
        <rFont val="Helvetica"/>
      </rPr>
      <t>SI-3</t>
    </r>
  </si>
  <si>
    <r>
      <rPr>
        <sz val="10"/>
        <color rgb="FF231F20"/>
        <rFont val="Helvetica"/>
      </rPr>
      <t>Malicious Code Protection</t>
    </r>
  </si>
  <si>
    <r>
      <rPr>
        <sz val="10"/>
        <color rgb="FF231F20"/>
        <rFont val="Helvetica"/>
      </rPr>
      <t>SI-4</t>
    </r>
  </si>
  <si>
    <r>
      <rPr>
        <sz val="10"/>
        <color rgb="FF231F20"/>
        <rFont val="Helvetica"/>
      </rPr>
      <t>Information System Monitoring</t>
    </r>
  </si>
  <si>
    <r>
      <rPr>
        <sz val="10"/>
        <color rgb="FF231F20"/>
        <rFont val="Helvetica"/>
      </rPr>
      <t>SI-5</t>
    </r>
  </si>
  <si>
    <r>
      <rPr>
        <sz val="10"/>
        <color rgb="FF231F20"/>
        <rFont val="Helvetica"/>
      </rPr>
      <t>Security Alerts, Advisories, and Directives</t>
    </r>
  </si>
  <si>
    <r>
      <rPr>
        <sz val="10"/>
        <color rgb="FF231F20"/>
        <rFont val="Helvetica"/>
      </rPr>
      <t>SI-6</t>
    </r>
  </si>
  <si>
    <r>
      <rPr>
        <sz val="10"/>
        <color rgb="FF231F20"/>
        <rFont val="Helvetica"/>
      </rPr>
      <t>Security Function Verification</t>
    </r>
  </si>
  <si>
    <r>
      <rPr>
        <sz val="10"/>
        <color rgb="FF231F20"/>
        <rFont val="Helvetica"/>
      </rPr>
      <t>SI-7</t>
    </r>
  </si>
  <si>
    <t>Software, Firmware, and Information Integrity</t>
  </si>
  <si>
    <r>
      <rPr>
        <sz val="10"/>
        <color rgb="FF231F20"/>
        <rFont val="Helvetica"/>
      </rPr>
      <t>SI-8</t>
    </r>
  </si>
  <si>
    <r>
      <rPr>
        <sz val="10"/>
        <color rgb="FF231F20"/>
        <rFont val="Helvetica"/>
      </rPr>
      <t>Spam Protection</t>
    </r>
  </si>
  <si>
    <r>
      <rPr>
        <sz val="10"/>
        <color rgb="FF231F20"/>
        <rFont val="Helvetica"/>
      </rPr>
      <t>SI-9</t>
    </r>
  </si>
  <si>
    <r>
      <rPr>
        <sz val="10"/>
        <color rgb="FF231F20"/>
        <rFont val="Helvetica"/>
      </rPr>
      <t>Withdrawn</t>
    </r>
  </si>
  <si>
    <r>
      <rPr>
        <sz val="10"/>
        <color rgb="FF231F20"/>
        <rFont val="Helvetica"/>
      </rPr>
      <t>SI-10</t>
    </r>
  </si>
  <si>
    <r>
      <rPr>
        <sz val="10"/>
        <color rgb="FF231F20"/>
        <rFont val="Helvetica"/>
      </rPr>
      <t>Information Input Validation</t>
    </r>
  </si>
  <si>
    <r>
      <rPr>
        <sz val="10"/>
        <color rgb="FF231F20"/>
        <rFont val="Helvetica"/>
      </rPr>
      <t>SI-11</t>
    </r>
  </si>
  <si>
    <r>
      <rPr>
        <sz val="10"/>
        <color rgb="FF231F20"/>
        <rFont val="Helvetica"/>
      </rPr>
      <t>Error Handling</t>
    </r>
  </si>
  <si>
    <r>
      <rPr>
        <sz val="10"/>
        <color rgb="FF231F20"/>
        <rFont val="Helvetica"/>
      </rPr>
      <t>SI-12</t>
    </r>
  </si>
  <si>
    <r>
      <rPr>
        <sz val="10"/>
        <color rgb="FF231F20"/>
        <rFont val="Helvetica"/>
      </rPr>
      <t>Information Handling and Retention</t>
    </r>
  </si>
  <si>
    <r>
      <rPr>
        <sz val="10"/>
        <color rgb="FF231F20"/>
        <rFont val="Helvetica"/>
      </rPr>
      <t>SI-13</t>
    </r>
  </si>
  <si>
    <r>
      <rPr>
        <sz val="10"/>
        <color rgb="FF231F20"/>
        <rFont val="Helvetica"/>
      </rPr>
      <t>Predictable Failure Prevention</t>
    </r>
  </si>
  <si>
    <r>
      <rPr>
        <sz val="10"/>
        <color rgb="FF231F20"/>
        <rFont val="Helvetica"/>
      </rPr>
      <t>SI-14</t>
    </r>
  </si>
  <si>
    <r>
      <rPr>
        <sz val="10"/>
        <color rgb="FF231F20"/>
        <rFont val="Helvetica"/>
      </rPr>
      <t>Non-Persistence</t>
    </r>
  </si>
  <si>
    <r>
      <rPr>
        <sz val="10"/>
        <color rgb="FF231F20"/>
        <rFont val="Helvetica"/>
      </rPr>
      <t>SI-15</t>
    </r>
  </si>
  <si>
    <r>
      <rPr>
        <sz val="10"/>
        <color rgb="FF231F20"/>
        <rFont val="Helvetica"/>
      </rPr>
      <t>Information Output Filtering</t>
    </r>
  </si>
  <si>
    <r>
      <rPr>
        <sz val="10"/>
        <color rgb="FF231F20"/>
        <rFont val="Helvetica"/>
      </rPr>
      <t>SI-16</t>
    </r>
  </si>
  <si>
    <r>
      <rPr>
        <sz val="10"/>
        <color rgb="FF231F20"/>
        <rFont val="Helvetica"/>
      </rPr>
      <t>Memory Protection</t>
    </r>
  </si>
  <si>
    <r>
      <rPr>
        <sz val="10"/>
        <color rgb="FF231F20"/>
        <rFont val="Helvetica"/>
      </rPr>
      <t>SI-17</t>
    </r>
  </si>
  <si>
    <r>
      <rPr>
        <sz val="10"/>
        <color rgb="FF231F20"/>
        <rFont val="Helvetica"/>
      </rPr>
      <t>Fail-Safe Procedures</t>
    </r>
  </si>
  <si>
    <r>
      <rPr>
        <sz val="10"/>
        <color rgb="FF231F20"/>
        <rFont val="Helvetica"/>
      </rPr>
      <t>PM-1</t>
    </r>
  </si>
  <si>
    <r>
      <rPr>
        <sz val="10"/>
        <color rgb="FF231F20"/>
        <rFont val="Helvetica"/>
      </rPr>
      <t>Information Security Program Plan</t>
    </r>
  </si>
  <si>
    <r>
      <rPr>
        <sz val="10"/>
        <color rgb="FF231F20"/>
        <rFont val="Helvetica"/>
      </rPr>
      <t>PM-2</t>
    </r>
  </si>
  <si>
    <r>
      <rPr>
        <sz val="10"/>
        <color rgb="FF231F20"/>
        <rFont val="Helvetica"/>
      </rPr>
      <t>Senior Information Security Officer</t>
    </r>
  </si>
  <si>
    <r>
      <rPr>
        <sz val="10"/>
        <color rgb="FF231F20"/>
        <rFont val="Helvetica"/>
      </rPr>
      <t>PM-3</t>
    </r>
  </si>
  <si>
    <r>
      <rPr>
        <sz val="10"/>
        <color rgb="FF231F20"/>
        <rFont val="Helvetica"/>
      </rPr>
      <t>Information Security Resources</t>
    </r>
  </si>
  <si>
    <r>
      <rPr>
        <sz val="10"/>
        <color rgb="FF231F20"/>
        <rFont val="Helvetica"/>
      </rPr>
      <t>PM-4</t>
    </r>
  </si>
  <si>
    <r>
      <rPr>
        <sz val="10"/>
        <color rgb="FF231F20"/>
        <rFont val="Helvetica"/>
      </rPr>
      <t>Plan of Action and Milestones Process</t>
    </r>
  </si>
  <si>
    <r>
      <rPr>
        <sz val="10"/>
        <color rgb="FF231F20"/>
        <rFont val="Helvetica"/>
      </rPr>
      <t>PM-5</t>
    </r>
  </si>
  <si>
    <r>
      <rPr>
        <sz val="10"/>
        <color rgb="FF231F20"/>
        <rFont val="Helvetica"/>
      </rPr>
      <t>Information System Inventory</t>
    </r>
  </si>
  <si>
    <r>
      <rPr>
        <sz val="10"/>
        <color rgb="FF231F20"/>
        <rFont val="Helvetica"/>
      </rPr>
      <t>PM-6</t>
    </r>
  </si>
  <si>
    <t>Information Security Measures of Performance</t>
  </si>
  <si>
    <r>
      <rPr>
        <sz val="10"/>
        <color rgb="FF231F20"/>
        <rFont val="Helvetica"/>
      </rPr>
      <t>PM-7</t>
    </r>
  </si>
  <si>
    <t>Enterprise Architecture</t>
  </si>
  <si>
    <r>
      <rPr>
        <sz val="10"/>
        <color rgb="FF231F20"/>
        <rFont val="Helvetica"/>
      </rPr>
      <t>PM-8</t>
    </r>
  </si>
  <si>
    <t>Critical Infrastructure Plan</t>
  </si>
  <si>
    <r>
      <rPr>
        <sz val="10"/>
        <color rgb="FF231F20"/>
        <rFont val="Helvetica"/>
      </rPr>
      <t>PM-9</t>
    </r>
  </si>
  <si>
    <t>Risk Management Strategy</t>
  </si>
  <si>
    <r>
      <rPr>
        <sz val="10"/>
        <color rgb="FF231F20"/>
        <rFont val="Helvetica"/>
      </rPr>
      <t>PM-10</t>
    </r>
  </si>
  <si>
    <t>Security Authorization Process</t>
  </si>
  <si>
    <r>
      <rPr>
        <sz val="10"/>
        <color rgb="FF231F20"/>
        <rFont val="Helvetica"/>
      </rPr>
      <t>PM-11</t>
    </r>
  </si>
  <si>
    <t>Mission/Business Process Definition</t>
  </si>
  <si>
    <r>
      <rPr>
        <sz val="10"/>
        <color rgb="FF231F20"/>
        <rFont val="Helvetica"/>
      </rPr>
      <t>PM-12</t>
    </r>
  </si>
  <si>
    <t>Isider Threat Program</t>
  </si>
  <si>
    <r>
      <rPr>
        <sz val="10"/>
        <color rgb="FF231F20"/>
        <rFont val="Helvetica"/>
      </rPr>
      <t>PM-13</t>
    </r>
  </si>
  <si>
    <t>Information Security Workforce</t>
  </si>
  <si>
    <r>
      <rPr>
        <sz val="10"/>
        <color rgb="FF231F20"/>
        <rFont val="Helvetica"/>
      </rPr>
      <t>PM-14</t>
    </r>
  </si>
  <si>
    <t>Testing, Training, &amp; Monitoring</t>
  </si>
  <si>
    <r>
      <rPr>
        <sz val="10"/>
        <color rgb="FF231F20"/>
        <rFont val="Helvetica"/>
      </rPr>
      <t>PM-15</t>
    </r>
  </si>
  <si>
    <t>Contacts with Security Groups and Associations</t>
  </si>
  <si>
    <r>
      <rPr>
        <sz val="10"/>
        <color rgb="FF231F20"/>
        <rFont val="Helvetica"/>
      </rPr>
      <t>PM-16</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</si>
  <si>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</si>
  <si>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</si>
  <si>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</si>
  <si>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</si>
  <si>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</si>
  <si>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</si>
  <si>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</si>
  <si>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</si>
  <si>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</si>
  <si>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Security management process: Implement policies and procedures to prevent, detect, contain, and correct security violations.</t>
  </si>
  <si>
    <t>Has the risk management process been completed using IAW NIST Guidelines?</t>
  </si>
  <si>
    <t>1: Mission Focus</t>
  </si>
  <si>
    <t>Organizations must tailor their cybersecurity program to the organization’s mission.</t>
  </si>
  <si>
    <t xml:space="preserve">Organizations must identify and account for cybersecurity stakeholders and obligations. </t>
  </si>
  <si>
    <t>2: Stakeholders &amp; Obligations</t>
  </si>
  <si>
    <t>Organizations must establish and maintain documentation of information assets.</t>
  </si>
  <si>
    <t>4: Asset Classification</t>
  </si>
  <si>
    <t>Organizations must establish and implement a structure for classifying information assets as they relate to the organization’s mission.</t>
  </si>
  <si>
    <t>5: Leadership</t>
  </si>
  <si>
    <t xml:space="preserve">Organizations must involve leadership in cybersecurity decision making. </t>
  </si>
  <si>
    <t xml:space="preserve">Organizations have to deal with all kinds of risks, and have a variety of strategies available to them to do so. </t>
  </si>
  <si>
    <t>7: Cybersecurity Lead</t>
  </si>
  <si>
    <t>Organizations must establish a lead role with responsibility to advise and provide services to the organization on cybersecurity matters.</t>
  </si>
  <si>
    <t xml:space="preserve">Organizations must ensure the cybersecurity program extends to all entities with access to or authority over information assets. </t>
  </si>
  <si>
    <t xml:space="preserve">Organizations must develop, adopt, explain, follow, enforce, and revise cybersecurity policies. </t>
  </si>
  <si>
    <t>Organizations must evaluate and refine their cybersecurity programs.</t>
  </si>
  <si>
    <t>11: Adequate Resources</t>
  </si>
  <si>
    <t>Organizations must devote adequate resources to address unacceptable cybersecurity risk.</t>
  </si>
  <si>
    <t>12: Budget</t>
  </si>
  <si>
    <t>Organizations must establish and maintain a cybersecurity budget.</t>
  </si>
  <si>
    <t>13: Personnel</t>
  </si>
  <si>
    <t>Organizations must allocate personnel resources to cybersecurity.</t>
  </si>
  <si>
    <t>14: External Resources</t>
  </si>
  <si>
    <t>Organizations must identify external cybersecurity resources to support the cybersecurity program.</t>
  </si>
  <si>
    <t xml:space="preserve">Organizations must adopt and use a baseline control set. </t>
  </si>
  <si>
    <t>Organizations must establish a lead role with responsibility to advise and provide services to the organization on cybersecurity matters;   Organizations must allocate personnel resources to cybersecurity.</t>
  </si>
  <si>
    <t>Organizations must evaluate and refine their cybersecurity programs; Organizations must identify external cybersecurity resources to support the cybersecurity program. 
weaknesses. The most important distinction is between evaluations conducted internally and evaluations carried out by an external organization. External evaluations are more costly and
time-consuming, but offer a more objective perspective and allow external experts to provide
valuable input into the cybersecurity program’s workings. 
Trusted CI recommends a comprehensive external assessment of the cybersecurity program every three to five years</t>
  </si>
  <si>
    <t xml:space="preserve">Organizations must formalize roles and responsibilities for cybersecurity risk acceptance; Organizations must evaluate and refine their cybersecurity programs. 
Organizations must formalize roles and responsibilities for cybersecurity risk acceptance. 
Organizations must formalize roles and responsibilities for cybersecurity risk acceptance. 
Organizations must formalize roles and responsibilities for cybersecurity risk acceptance; Organizations must develop, adopt, explain, follow, enforce, and revise cybersecurity policies; </t>
  </si>
  <si>
    <t xml:space="preserve">Organizations must establish and implement a structure for classifying information assets as they relate to the organization’s mission; Organizations must ensure the cybersecurity program extends to all entities with access to or authority over information assets; Organizations must adopt and use a baseline control set.  </t>
  </si>
  <si>
    <t xml:space="preserve">Organizations must ensure the cybersecurity program extends to all entities with access to or authority over information assets; Organizations must adopt and use a baseline control set.  </t>
  </si>
  <si>
    <t>Organizations must identify and account for cybersecurity stakeholders and obligations; Organizations must develop, adopt, explain, follow, enforce, and revise cybersecurity policies.</t>
  </si>
  <si>
    <t xml:space="preserve">Organizations must tailor their cybersecurity program to the organization’s mission; Organizations must identify and account for cybersecurity stakeholders and obligations. </t>
  </si>
  <si>
    <t xml:space="preserve">Organizations must identify external cybersecurity resources to support the cybersecurity program; Organizations must adopt and use a baseline control set. </t>
  </si>
  <si>
    <t xml:space="preserve">Organizations must identify and account for cybersecurity stakeholders and obligations; Organizations must evaluate and refine their cybersecurity programs; Organizations must adopt and use a baseline control set. </t>
  </si>
  <si>
    <t xml:space="preserve">Organizations must develop, adopt, explain, follow, enforce, and revise cybersecurity policies; </t>
  </si>
  <si>
    <t>Organizations must allocate personnel resources to cybersecurity; Organizations must identify external cybersecurity resources to support the cybersecurity program.</t>
  </si>
  <si>
    <t xml:space="preserve">Organizations must ensure the cybersecurity program extends to all entities with access to or authority over information assets; Organizations must develop, adopt, explain, follow, enforce, and revise cybersecurity policies. </t>
  </si>
  <si>
    <t xml:space="preserve">Organizations must identify and account for cybersecurity stakeholders and obligations; Organizations must ensure the cybersecurity program extends to all entities with access to or authority over information assets; Organizations must develop, adopt, explain, follow, enforce, and revise cybersecurity policies. </t>
  </si>
  <si>
    <t xml:space="preserve">Organizations must ensure the cybersecurity program extends to all entities with access to or authority over information assets; Organizations must develop, adopt, explain, follow, enforce, and revise cybersecurity policies; Organizations must adopt and use a baseline control set. </t>
  </si>
  <si>
    <t>Organizations must ensure the cybersecurity program extends to all entities with access to or authority over information assets; Organizations must evaluate and refine their cybersecurity programs.</t>
  </si>
  <si>
    <t>Campus</t>
  </si>
  <si>
    <t>Category_Total</t>
  </si>
  <si>
    <t>Category_divisor</t>
  </si>
  <si>
    <t>COMP*</t>
  </si>
  <si>
    <t>High Risk Non-Compliant</t>
  </si>
  <si>
    <t>% High Risk non-compliant</t>
  </si>
  <si>
    <t>Answers</t>
  </si>
  <si>
    <t>DOCU*</t>
  </si>
  <si>
    <t>Low Risk Non-Compliant</t>
  </si>
  <si>
    <t>% Low Risk non-compliant</t>
  </si>
  <si>
    <t>ITAC*</t>
  </si>
  <si>
    <t>Application Security</t>
  </si>
  <si>
    <t>HLAP*</t>
  </si>
  <si>
    <t>High Risk Total</t>
  </si>
  <si>
    <t>HLAA*</t>
  </si>
  <si>
    <t>Low Risk Total</t>
  </si>
  <si>
    <t>N/A</t>
  </si>
  <si>
    <t>Systems Manangement</t>
  </si>
  <si>
    <t>HLSY*</t>
  </si>
  <si>
    <t>Both</t>
  </si>
  <si>
    <t>HLDA*</t>
  </si>
  <si>
    <t>DRPTestingSchedule</t>
  </si>
  <si>
    <t>HLDC*</t>
  </si>
  <si>
    <t>Quarterly</t>
  </si>
  <si>
    <t>HLNT*</t>
  </si>
  <si>
    <t>Max Total</t>
  </si>
  <si>
    <t>Semi-annually</t>
  </si>
  <si>
    <t>HLIH*</t>
  </si>
  <si>
    <t>Total</t>
  </si>
  <si>
    <t>Annually</t>
  </si>
  <si>
    <t>Policies, Procedures, and Practices</t>
  </si>
  <si>
    <t>HLPP*</t>
  </si>
  <si>
    <t>Other</t>
  </si>
  <si>
    <t>HLTP*</t>
  </si>
  <si>
    <t>NetworkTypes</t>
  </si>
  <si>
    <t>Exclusive VLAN</t>
  </si>
  <si>
    <t>Shared VLAN</t>
  </si>
  <si>
    <t>Physically Separate</t>
  </si>
  <si>
    <t>Flat Shared Network</t>
  </si>
  <si>
    <t>Consulting</t>
  </si>
  <si>
    <t>On-premises</t>
  </si>
  <si>
    <t>Remotely</t>
  </si>
  <si>
    <t>DR Types</t>
  </si>
  <si>
    <t>Cold</t>
  </si>
  <si>
    <t>Hot</t>
  </si>
  <si>
    <t>Tenants</t>
  </si>
  <si>
    <t>Single-tenant</t>
  </si>
  <si>
    <t>Multiple-tenant</t>
  </si>
  <si>
    <t>SharedAssessmentsConfirmation</t>
  </si>
  <si>
    <t>Yes; OK to Share</t>
  </si>
  <si>
    <t>No; Sharing Disallowed</t>
  </si>
  <si>
    <t>SharedAssessmentListingConfirmation</t>
  </si>
  <si>
    <t>Yes; OK to List</t>
  </si>
  <si>
    <t>No; Listing Disallowed</t>
  </si>
  <si>
    <t>UptimeTiers</t>
  </si>
  <si>
    <t>Tier I</t>
  </si>
  <si>
    <t>Tier II</t>
  </si>
  <si>
    <t>Tier III</t>
  </si>
  <si>
    <t>Tier IV</t>
  </si>
  <si>
    <t>Segmentation</t>
  </si>
  <si>
    <t>Logically</t>
  </si>
  <si>
    <t>Physically</t>
  </si>
  <si>
    <t>Logically+Physically</t>
  </si>
  <si>
    <t>FirewallOptions</t>
  </si>
  <si>
    <t>Stateful Packet Inspection (SPI)</t>
  </si>
  <si>
    <t>Web Application Firewall (WAF)</t>
  </si>
  <si>
    <t>SPI+WAF</t>
  </si>
  <si>
    <t>Frameworks</t>
  </si>
  <si>
    <t>CIS Critical Security Controls v8.1</t>
  </si>
  <si>
    <t>PCI-DSS</t>
  </si>
  <si>
    <t xml:space="preserve">Contained within this worksheet are lists of those being acknowledged for their contributions. </t>
  </si>
  <si>
    <t>Acknowledgments</t>
  </si>
  <si>
    <t xml:space="preserve">The Higher Education Information Security Council Shared Assessments Working Group contributed their vision and significant talents to the conception, creation, and completion of this resource. </t>
  </si>
  <si>
    <t>Members who contributed in 2020, 2021, and 2022:</t>
  </si>
  <si>
    <r>
      <rPr>
        <sz val="11"/>
        <color rgb="FF000000"/>
        <rFont val="Verdana"/>
      </rPr>
      <t>•</t>
    </r>
    <r>
      <rPr>
        <sz val="7"/>
        <color rgb="FF000000"/>
        <rFont val="Times New Roman"/>
      </rPr>
      <t xml:space="preserve">      </t>
    </r>
    <r>
      <rPr>
        <sz val="11"/>
        <color rgb="FF000000"/>
        <rFont val="Verdana"/>
      </rPr>
      <t>Mary Albert, Princeton University</t>
    </r>
  </si>
  <si>
    <r>
      <rPr>
        <sz val="11"/>
        <color rgb="FF000000"/>
        <rFont val="Verdana"/>
      </rPr>
      <t>•</t>
    </r>
    <r>
      <rPr>
        <sz val="7"/>
        <color rgb="FF000000"/>
        <rFont val="Times New Roman"/>
      </rPr>
      <t xml:space="preserve">      </t>
    </r>
    <r>
      <rPr>
        <sz val="11"/>
        <color rgb="FF000000"/>
        <rFont val="Verdana"/>
      </rPr>
      <t>Jon Allen, Baylor University (HECVAT Users CG chair)</t>
    </r>
  </si>
  <si>
    <r>
      <rPr>
        <sz val="11"/>
        <color rgb="FF000000"/>
        <rFont val="Verdana"/>
      </rPr>
      <t>•</t>
    </r>
    <r>
      <rPr>
        <sz val="7"/>
        <color rgb="FF000000"/>
        <rFont val="Times New Roman"/>
      </rPr>
      <t xml:space="preserve">      </t>
    </r>
    <r>
      <rPr>
        <sz val="11"/>
        <color rgb="FF000000"/>
        <rFont val="Verdana"/>
      </rPr>
      <t>Jill Bateman, Ohio University</t>
    </r>
  </si>
  <si>
    <r>
      <rPr>
        <sz val="11"/>
        <color rgb="FF000000"/>
        <rFont val="Verdana"/>
      </rPr>
      <t>•</t>
    </r>
    <r>
      <rPr>
        <sz val="7"/>
        <color rgb="FF000000"/>
        <rFont val="Times New Roman"/>
      </rPr>
      <t xml:space="preserve">      </t>
    </r>
    <r>
      <rPr>
        <sz val="11"/>
        <color rgb="FF000000"/>
        <rFont val="Verdana"/>
      </rPr>
      <t>Vince Bonura, Fordham University</t>
    </r>
  </si>
  <si>
    <r>
      <rPr>
        <sz val="11"/>
        <color rgb="FF000000"/>
        <rFont val="Verdana"/>
      </rPr>
      <t>•</t>
    </r>
    <r>
      <rPr>
        <sz val="7"/>
        <color rgb="FF000000"/>
        <rFont val="Times New Roman"/>
      </rPr>
      <t xml:space="preserve">      </t>
    </r>
    <r>
      <rPr>
        <sz val="11"/>
        <color rgb="FF000000"/>
        <rFont val="Verdana"/>
      </rPr>
      <t>Gwen A. Bostic, Western Michigan University</t>
    </r>
  </si>
  <si>
    <r>
      <rPr>
        <sz val="11"/>
        <color rgb="FF000000"/>
        <rFont val="Verdana"/>
      </rPr>
      <t>•</t>
    </r>
    <r>
      <rPr>
        <sz val="7"/>
        <color rgb="FF000000"/>
        <rFont val="Times New Roman"/>
      </rPr>
      <t xml:space="preserve">      </t>
    </r>
    <r>
      <rPr>
        <sz val="11"/>
        <color rgb="FF000000"/>
        <rFont val="Verdana"/>
      </rPr>
      <t>Josh Callahan, Cal Poly Humboldt</t>
    </r>
  </si>
  <si>
    <r>
      <rPr>
        <sz val="11"/>
        <color rgb="FF000000"/>
        <rFont val="Verdana"/>
      </rPr>
      <t>•</t>
    </r>
    <r>
      <rPr>
        <sz val="7"/>
        <color rgb="FF000000"/>
        <rFont val="Times New Roman"/>
      </rPr>
      <t xml:space="preserve">      </t>
    </r>
    <r>
      <rPr>
        <sz val="11"/>
        <color rgb="FF000000"/>
        <rFont val="Verdana"/>
      </rPr>
      <t>Meryl Bursic, Cornell University</t>
    </r>
  </si>
  <si>
    <r>
      <rPr>
        <sz val="11"/>
        <color rgb="FF000000"/>
        <rFont val="Verdana"/>
      </rPr>
      <t>•</t>
    </r>
    <r>
      <rPr>
        <sz val="7"/>
        <color rgb="FF000000"/>
        <rFont val="Times New Roman"/>
      </rPr>
      <t xml:space="preserve">      </t>
    </r>
    <r>
      <rPr>
        <sz val="11"/>
        <color rgb="FF000000"/>
        <rFont val="Verdana"/>
      </rPr>
      <t>Christopher Cashmere, University of Nebraska</t>
    </r>
  </si>
  <si>
    <r>
      <rPr>
        <sz val="11"/>
        <color rgb="FF000000"/>
        <rFont val="Verdana"/>
      </rPr>
      <t>•</t>
    </r>
    <r>
      <rPr>
        <sz val="7"/>
        <color rgb="FF000000"/>
        <rFont val="Times New Roman"/>
      </rPr>
      <t xml:space="preserve">      </t>
    </r>
    <r>
      <rPr>
        <sz val="11"/>
        <color rgb="FF000000"/>
        <rFont val="Verdana"/>
      </rPr>
      <t>Jiatyan Chen, Stanford University</t>
    </r>
  </si>
  <si>
    <r>
      <rPr>
        <sz val="11"/>
        <color rgb="FF000000"/>
        <rFont val="Verdana"/>
      </rPr>
      <t>•</t>
    </r>
    <r>
      <rPr>
        <sz val="7"/>
        <color rgb="FF000000"/>
        <rFont val="Times New Roman"/>
      </rPr>
      <t xml:space="preserve">      </t>
    </r>
    <r>
      <rPr>
        <sz val="11"/>
        <color rgb="FF000000"/>
        <rFont val="Verdana"/>
      </rPr>
      <t>Tom Coffy, University of Tennessee, Knoxville</t>
    </r>
  </si>
  <si>
    <r>
      <rPr>
        <sz val="11"/>
        <color rgb="FF000000"/>
        <rFont val="Verdana"/>
      </rPr>
      <t>•</t>
    </r>
    <r>
      <rPr>
        <sz val="7"/>
        <color rgb="FF000000"/>
        <rFont val="Times New Roman"/>
      </rPr>
      <t xml:space="preserve">      </t>
    </r>
    <r>
      <rPr>
        <sz val="11"/>
        <color rgb="FF000000"/>
        <rFont val="Verdana"/>
      </rPr>
      <t>Doug Cox, University of Michigan</t>
    </r>
  </si>
  <si>
    <r>
      <rPr>
        <sz val="11"/>
        <color rgb="FF000000"/>
        <rFont val="Verdana"/>
      </rPr>
      <t>•</t>
    </r>
    <r>
      <rPr>
        <sz val="7"/>
        <color rgb="FF000000"/>
        <rFont val="Times New Roman"/>
      </rPr>
      <t xml:space="preserve">      </t>
    </r>
    <r>
      <rPr>
        <sz val="11"/>
        <color rgb="FF000000"/>
        <rFont val="Verdana"/>
      </rPr>
      <t>Michael Cyr, University of Maine System, IT Accessibility CG Co-Chair</t>
    </r>
  </si>
  <si>
    <r>
      <rPr>
        <sz val="11"/>
        <color rgb="FF000000"/>
        <rFont val="Verdana"/>
      </rPr>
      <t>•</t>
    </r>
    <r>
      <rPr>
        <sz val="7"/>
        <color rgb="FF000000"/>
        <rFont val="Times New Roman"/>
      </rPr>
      <t xml:space="preserve">      </t>
    </r>
    <r>
      <rPr>
        <sz val="11"/>
        <color rgb="FF000000"/>
        <rFont val="Verdana"/>
      </rPr>
      <t>Glenn Dausch, Stony Brook University</t>
    </r>
  </si>
  <si>
    <r>
      <rPr>
        <sz val="11"/>
        <color rgb="FF000000"/>
        <rFont val="Verdana"/>
      </rPr>
      <t>•</t>
    </r>
    <r>
      <rPr>
        <sz val="7"/>
        <color rgb="FF000000"/>
        <rFont val="Times New Roman"/>
      </rPr>
      <t xml:space="preserve">      </t>
    </r>
    <r>
      <rPr>
        <sz val="11"/>
        <color rgb="FF000000"/>
        <rFont val="Verdana"/>
      </rPr>
      <t>Suzanne Elhorr, American University of Beirut</t>
    </r>
  </si>
  <si>
    <r>
      <rPr>
        <sz val="11"/>
        <color rgb="FF000000"/>
        <rFont val="Verdana"/>
      </rPr>
      <t>•</t>
    </r>
    <r>
      <rPr>
        <sz val="7"/>
        <color rgb="FF000000"/>
        <rFont val="Times New Roman"/>
      </rPr>
      <t xml:space="preserve">      </t>
    </r>
    <r>
      <rPr>
        <sz val="11"/>
        <color rgb="FF000000"/>
        <rFont val="Verdana"/>
      </rPr>
      <t>Charles Escue, Indiana University (HECVAT Users CG co-chair)</t>
    </r>
  </si>
  <si>
    <r>
      <rPr>
        <sz val="11"/>
        <color rgb="FF000000"/>
        <rFont val="Verdana"/>
      </rPr>
      <t>•</t>
    </r>
    <r>
      <rPr>
        <sz val="7"/>
        <color rgb="FF000000"/>
        <rFont val="Times New Roman"/>
      </rPr>
      <t xml:space="preserve">      </t>
    </r>
    <r>
      <rPr>
        <sz val="11"/>
        <color rgb="FF000000"/>
        <rFont val="Verdana"/>
      </rPr>
      <t>Laura Fathauer, Miami University [OH]</t>
    </r>
  </si>
  <si>
    <r>
      <rPr>
        <sz val="11"/>
        <color rgb="FF000000"/>
        <rFont val="Verdana"/>
      </rPr>
      <t>•</t>
    </r>
    <r>
      <rPr>
        <sz val="7"/>
        <color rgb="FF000000"/>
        <rFont val="Times New Roman"/>
      </rPr>
      <t xml:space="preserve">      </t>
    </r>
    <r>
      <rPr>
        <sz val="11"/>
        <color rgb="FF000000"/>
        <rFont val="Verdana"/>
      </rPr>
      <t>Sean Hagan, University of Alaska</t>
    </r>
  </si>
  <si>
    <r>
      <rPr>
        <sz val="11"/>
        <color rgb="FF000000"/>
        <rFont val="Verdana"/>
      </rPr>
      <t>•</t>
    </r>
    <r>
      <rPr>
        <sz val="7"/>
        <color rgb="FF000000"/>
        <rFont val="Times New Roman"/>
      </rPr>
      <t xml:space="preserve">      </t>
    </r>
    <r>
      <rPr>
        <sz val="11"/>
        <color rgb="FF000000"/>
        <rFont val="Verdana"/>
      </rPr>
      <t>Greg Hanek, Indiana University</t>
    </r>
  </si>
  <si>
    <r>
      <rPr>
        <sz val="11"/>
        <color rgb="FF000000"/>
        <rFont val="Verdana"/>
      </rPr>
      <t>•</t>
    </r>
    <r>
      <rPr>
        <sz val="7"/>
        <color rgb="FF000000"/>
        <rFont val="Times New Roman"/>
      </rPr>
      <t xml:space="preserve">      </t>
    </r>
    <r>
      <rPr>
        <sz val="11"/>
        <color rgb="FF000000"/>
        <rFont val="Verdana"/>
      </rPr>
      <t>Tania Heap, University of North Texas</t>
    </r>
  </si>
  <si>
    <r>
      <rPr>
        <sz val="11"/>
        <color rgb="FF000000"/>
        <rFont val="Verdana"/>
      </rPr>
      <t>•</t>
    </r>
    <r>
      <rPr>
        <sz val="7"/>
        <color rgb="FF000000"/>
        <rFont val="Times New Roman"/>
      </rPr>
      <t xml:space="preserve">      </t>
    </r>
    <r>
      <rPr>
        <sz val="11"/>
        <color rgb="FF000000"/>
        <rFont val="Verdana"/>
      </rPr>
      <t>Lori Kressin, University of Virginia</t>
    </r>
  </si>
  <si>
    <r>
      <rPr>
        <sz val="11"/>
        <color rgb="FF000000"/>
        <rFont val="Verdana"/>
      </rPr>
      <t>•</t>
    </r>
    <r>
      <rPr>
        <sz val="7"/>
        <color rgb="FF000000"/>
        <rFont val="Times New Roman"/>
      </rPr>
      <t xml:space="preserve">      </t>
    </r>
    <r>
      <rPr>
        <sz val="11"/>
        <color rgb="FF000000"/>
        <rFont val="Verdana"/>
      </rPr>
      <t xml:space="preserve">Avinash Kundu, EAB Global, Inc. </t>
    </r>
  </si>
  <si>
    <r>
      <rPr>
        <sz val="11"/>
        <color rgb="FF000000"/>
        <rFont val="Verdana"/>
      </rPr>
      <t>•</t>
    </r>
    <r>
      <rPr>
        <sz val="7"/>
        <color rgb="FF000000"/>
        <rFont val="Times New Roman"/>
      </rPr>
      <t xml:space="preserve">      </t>
    </r>
    <r>
      <rPr>
        <sz val="11"/>
        <color rgb="FF000000"/>
        <rFont val="Verdana"/>
      </rPr>
      <t>Dennis Leber, UTHSC</t>
    </r>
  </si>
  <si>
    <r>
      <rPr>
        <sz val="11"/>
        <color rgb="FF000000"/>
        <rFont val="Verdana"/>
      </rPr>
      <t>•</t>
    </r>
    <r>
      <rPr>
        <sz val="7"/>
        <color rgb="FF000000"/>
        <rFont val="Times New Roman"/>
      </rPr>
      <t xml:space="preserve">      </t>
    </r>
    <r>
      <rPr>
        <sz val="11"/>
        <color rgb="FF000000"/>
        <rFont val="Verdana"/>
      </rPr>
      <t>Thierry Lechler, UCF</t>
    </r>
  </si>
  <si>
    <r>
      <rPr>
        <sz val="11"/>
        <color rgb="FF000000"/>
        <rFont val="Verdana"/>
      </rPr>
      <t>•</t>
    </r>
    <r>
      <rPr>
        <sz val="7"/>
        <color rgb="FF000000"/>
        <rFont val="Times New Roman"/>
      </rPr>
      <t xml:space="preserve">      </t>
    </r>
    <r>
      <rPr>
        <sz val="11"/>
        <color rgb="FF000000"/>
        <rFont val="Verdana"/>
      </rPr>
      <t>Sung Lee, Howard Community  College</t>
    </r>
  </si>
  <si>
    <r>
      <rPr>
        <sz val="11"/>
        <color rgb="FF000000"/>
        <rFont val="Verdana"/>
      </rPr>
      <t>•</t>
    </r>
    <r>
      <rPr>
        <sz val="7"/>
        <color rgb="FF000000"/>
        <rFont val="Times New Roman"/>
      </rPr>
      <t xml:space="preserve">      </t>
    </r>
    <r>
      <rPr>
        <sz val="11"/>
        <color rgb="FF000000"/>
        <rFont val="Verdana"/>
      </rPr>
      <t>Matthew Long, University of NebraskaMary McKee, Duke University</t>
    </r>
  </si>
  <si>
    <r>
      <rPr>
        <sz val="11"/>
        <color rgb="FF000000"/>
        <rFont val="Verdana"/>
      </rPr>
      <t>•</t>
    </r>
    <r>
      <rPr>
        <sz val="7"/>
        <color rgb="FF000000"/>
        <rFont val="Times New Roman"/>
      </rPr>
      <t xml:space="preserve">      </t>
    </r>
    <r>
      <rPr>
        <sz val="11"/>
        <color rgb="FF000000"/>
        <rFont val="Verdana"/>
      </rPr>
      <t>Jeff Miller, University of Central Oklahoma</t>
    </r>
  </si>
  <si>
    <r>
      <rPr>
        <sz val="11"/>
        <color rgb="FF000000"/>
        <rFont val="Verdana"/>
      </rPr>
      <t>•</t>
    </r>
    <r>
      <rPr>
        <sz val="7"/>
        <color rgb="FF000000"/>
        <rFont val="Times New Roman"/>
      </rPr>
      <t xml:space="preserve">      </t>
    </r>
    <r>
      <rPr>
        <sz val="11"/>
        <color rgb="FF000000"/>
        <rFont val="Verdana"/>
      </rPr>
      <t>Steven Premeau, University of Maine</t>
    </r>
  </si>
  <si>
    <r>
      <rPr>
        <sz val="11"/>
        <color rgb="FF000000"/>
        <rFont val="Verdana"/>
      </rPr>
      <t>•</t>
    </r>
    <r>
      <rPr>
        <sz val="7"/>
        <color rgb="FF000000"/>
        <rFont val="Times New Roman"/>
      </rPr>
      <t xml:space="preserve">      </t>
    </r>
    <r>
      <rPr>
        <sz val="11"/>
        <color rgb="FF000000"/>
        <rFont val="Verdana"/>
      </rPr>
      <t>Laura Raderman, Carnegie Mellon University</t>
    </r>
  </si>
  <si>
    <r>
      <rPr>
        <sz val="11"/>
        <color rgb="FF000000"/>
        <rFont val="Verdana"/>
      </rPr>
      <t>•</t>
    </r>
    <r>
      <rPr>
        <sz val="7"/>
        <color rgb="FF000000"/>
        <rFont val="Times New Roman"/>
      </rPr>
      <t xml:space="preserve">      </t>
    </r>
    <r>
      <rPr>
        <sz val="11"/>
        <color rgb="FF000000"/>
        <rFont val="Verdana"/>
      </rPr>
      <t>Mark Rank, Cirrus Identity</t>
    </r>
  </si>
  <si>
    <r>
      <rPr>
        <sz val="11"/>
        <color rgb="FF000000"/>
        <rFont val="Verdana"/>
      </rPr>
      <t>•</t>
    </r>
    <r>
      <rPr>
        <sz val="7"/>
        <color rgb="FF000000"/>
        <rFont val="Times New Roman"/>
      </rPr>
      <t xml:space="preserve">      </t>
    </r>
    <r>
      <rPr>
        <sz val="11"/>
        <color rgb="FF000000"/>
        <rFont val="Verdana"/>
      </rPr>
      <t>Nicole Roy, Internet2</t>
    </r>
  </si>
  <si>
    <r>
      <rPr>
        <sz val="11"/>
        <color rgb="FF000000"/>
        <rFont val="Verdana"/>
      </rPr>
      <t>•</t>
    </r>
    <r>
      <rPr>
        <sz val="7"/>
        <color rgb="FF000000"/>
        <rFont val="Times New Roman"/>
      </rPr>
      <t xml:space="preserve">      </t>
    </r>
    <r>
      <rPr>
        <sz val="11"/>
        <color rgb="FF000000"/>
        <rFont val="Verdana"/>
      </rPr>
      <t>Carmen Schafer, University of Missouri</t>
    </r>
  </si>
  <si>
    <r>
      <rPr>
        <sz val="11"/>
        <color rgb="FF000000"/>
        <rFont val="Verdana"/>
      </rPr>
      <t>•</t>
    </r>
    <r>
      <rPr>
        <sz val="7"/>
        <color rgb="FF000000"/>
        <rFont val="Times New Roman"/>
      </rPr>
      <t xml:space="preserve">      </t>
    </r>
    <r>
      <rPr>
        <sz val="11"/>
        <color rgb="FF000000"/>
        <rFont val="Verdana"/>
      </rPr>
      <t>Kyle Shachmut, Harvard University, IT Accessibility CG Co-Chair</t>
    </r>
  </si>
  <si>
    <r>
      <rPr>
        <sz val="11"/>
        <color rgb="FF000000"/>
        <rFont val="Verdana"/>
      </rPr>
      <t>•</t>
    </r>
    <r>
      <rPr>
        <sz val="7"/>
        <color rgb="FF000000"/>
        <rFont val="Times New Roman"/>
      </rPr>
      <t xml:space="preserve">      </t>
    </r>
    <r>
      <rPr>
        <sz val="11"/>
        <color rgb="FF000000"/>
        <rFont val="Verdana"/>
      </rPr>
      <t>Eudora Struble, Wake Forest University</t>
    </r>
  </si>
  <si>
    <r>
      <rPr>
        <sz val="11"/>
        <color rgb="FF000000"/>
        <rFont val="Verdana"/>
      </rPr>
      <t>•</t>
    </r>
    <r>
      <rPr>
        <sz val="7"/>
        <color rgb="FF000000"/>
        <rFont val="Times New Roman"/>
      </rPr>
      <t xml:space="preserve">      </t>
    </r>
    <r>
      <rPr>
        <sz val="11"/>
        <color rgb="FF000000"/>
        <rFont val="Verdana"/>
      </rPr>
      <t>Kate Tipton, California State University at Northridge</t>
    </r>
  </si>
  <si>
    <r>
      <rPr>
        <sz val="11"/>
        <color rgb="FF000000"/>
        <rFont val="Verdana"/>
      </rPr>
      <t>•</t>
    </r>
    <r>
      <rPr>
        <sz val="7"/>
        <color rgb="FF000000"/>
        <rFont val="Times New Roman"/>
      </rPr>
      <t xml:space="preserve">      </t>
    </r>
    <r>
      <rPr>
        <sz val="11"/>
        <color rgb="FF000000"/>
        <rFont val="Verdana"/>
      </rPr>
      <t>Jeffrey Tomaszewski, University of Michigan</t>
    </r>
  </si>
  <si>
    <r>
      <rPr>
        <sz val="11"/>
        <color rgb="FF000000"/>
        <rFont val="Verdana"/>
      </rPr>
      <t>•</t>
    </r>
    <r>
      <rPr>
        <sz val="7"/>
        <color rgb="FF000000"/>
        <rFont val="Times New Roman"/>
      </rPr>
      <t xml:space="preserve">      </t>
    </r>
    <r>
      <rPr>
        <sz val="11"/>
        <color rgb="FF000000"/>
        <rFont val="Verdana"/>
      </rPr>
      <t>Luke Watson, Virginia Tech</t>
    </r>
  </si>
  <si>
    <r>
      <rPr>
        <sz val="11"/>
        <color rgb="FF000000"/>
        <rFont val="Verdana"/>
      </rPr>
      <t>•</t>
    </r>
    <r>
      <rPr>
        <sz val="7"/>
        <color rgb="FF000000"/>
        <rFont val="Times New Roman"/>
      </rPr>
      <t xml:space="preserve">      </t>
    </r>
    <r>
      <rPr>
        <sz val="11"/>
        <color rgb="FF000000"/>
        <rFont val="Verdana"/>
      </rPr>
      <t>Todd Weissenberger, University of Iowa</t>
    </r>
  </si>
  <si>
    <r>
      <rPr>
        <sz val="11"/>
        <color rgb="FF000000"/>
        <rFont val="Verdana"/>
      </rPr>
      <t>•</t>
    </r>
    <r>
      <rPr>
        <sz val="7"/>
        <color rgb="FF000000"/>
        <rFont val="Times New Roman"/>
      </rPr>
      <t xml:space="preserve">      </t>
    </r>
    <r>
      <rPr>
        <sz val="11"/>
        <color rgb="FF000000"/>
        <rFont val="Verdana"/>
      </rPr>
      <t>William Wetherill, University of North Carolina Wilmington</t>
    </r>
  </si>
  <si>
    <r>
      <rPr>
        <sz val="11"/>
        <color rgb="FF000000"/>
        <rFont val="Verdana"/>
      </rPr>
      <t>•</t>
    </r>
    <r>
      <rPr>
        <sz val="7"/>
        <color rgb="FF000000"/>
        <rFont val="Times New Roman"/>
      </rPr>
      <t xml:space="preserve">      </t>
    </r>
    <r>
      <rPr>
        <sz val="11"/>
        <color rgb="FF000000"/>
        <rFont val="Verdana"/>
      </rPr>
      <t>John Zage, University of Illinois- National Center for Supercomputing Applications</t>
    </r>
  </si>
  <si>
    <r>
      <rPr>
        <sz val="11"/>
        <color rgb="FF000000"/>
        <rFont val="Verdana"/>
      </rPr>
      <t>•</t>
    </r>
    <r>
      <rPr>
        <sz val="7"/>
        <color rgb="FF000000"/>
        <rFont val="Times New Roman"/>
      </rPr>
      <t xml:space="preserve">      </t>
    </r>
    <r>
      <rPr>
        <sz val="11"/>
        <color rgb="FF000000"/>
        <rFont val="Verdana"/>
      </rPr>
      <t>Deb Zsigalov, Tennessee Technological University</t>
    </r>
  </si>
  <si>
    <t>Members who contributed to Phase IV (2019) of this effort are:</t>
  </si>
  <si>
    <r>
      <rPr>
        <sz val="11"/>
        <color rgb="FF000000"/>
        <rFont val="Verdana"/>
      </rPr>
      <t>•</t>
    </r>
    <r>
      <rPr>
        <sz val="7"/>
        <color rgb="FF000000"/>
        <rFont val="Times New Roman"/>
      </rPr>
      <t xml:space="preserve">      </t>
    </r>
    <r>
      <rPr>
        <sz val="11"/>
        <color rgb="FF000000"/>
        <rFont val="Verdana"/>
      </rPr>
      <t>Jon Allen, Baylor University (working group chair)</t>
    </r>
  </si>
  <si>
    <r>
      <rPr>
        <sz val="11"/>
        <color rgb="FF000000"/>
        <rFont val="Verdana"/>
      </rPr>
      <t>•</t>
    </r>
    <r>
      <rPr>
        <sz val="7"/>
        <color rgb="FF000000"/>
        <rFont val="Times New Roman"/>
      </rPr>
      <t xml:space="preserve">      </t>
    </r>
    <r>
      <rPr>
        <sz val="11"/>
        <color rgb="FF000000"/>
        <rFont val="Verdana"/>
      </rPr>
      <t>Matthew Buss, Internet2</t>
    </r>
  </si>
  <si>
    <r>
      <rPr>
        <sz val="11"/>
        <color rgb="FF000000"/>
        <rFont val="Verdana"/>
      </rPr>
      <t>•</t>
    </r>
    <r>
      <rPr>
        <sz val="7"/>
        <color rgb="FF000000"/>
        <rFont val="Times New Roman"/>
      </rPr>
      <t xml:space="preserve">      </t>
    </r>
    <r>
      <rPr>
        <sz val="11"/>
        <color rgb="FF000000"/>
        <rFont val="Verdana"/>
      </rPr>
      <t>Josh Callahan, Humboldt State University</t>
    </r>
  </si>
  <si>
    <r>
      <rPr>
        <sz val="11"/>
        <color rgb="FF000000"/>
        <rFont val="Verdana"/>
      </rPr>
      <t>•</t>
    </r>
    <r>
      <rPr>
        <sz val="7"/>
        <color rgb="FF000000"/>
        <rFont val="Times New Roman"/>
      </rPr>
      <t xml:space="preserve">      </t>
    </r>
    <r>
      <rPr>
        <sz val="11"/>
        <color rgb="FF000000"/>
        <rFont val="Verdana"/>
      </rPr>
      <t>Andrea Childress, University of Nebraska</t>
    </r>
  </si>
  <si>
    <r>
      <rPr>
        <sz val="11"/>
        <color rgb="FF000000"/>
        <rFont val="Verdana"/>
      </rPr>
      <t>•</t>
    </r>
    <r>
      <rPr>
        <sz val="7"/>
        <color rgb="FF000000"/>
        <rFont val="Times New Roman"/>
      </rPr>
      <t xml:space="preserve">      </t>
    </r>
    <r>
      <rPr>
        <sz val="11"/>
        <color rgb="FF000000"/>
        <rFont val="Verdana"/>
      </rPr>
      <t>Tom Coffy, University of Tennessee</t>
    </r>
  </si>
  <si>
    <r>
      <rPr>
        <sz val="11"/>
        <color rgb="FF000000"/>
        <rFont val="Verdana"/>
      </rPr>
      <t>•</t>
    </r>
    <r>
      <rPr>
        <sz val="7"/>
        <color rgb="FF000000"/>
        <rFont val="Times New Roman"/>
      </rPr>
      <t xml:space="preserve">      </t>
    </r>
    <r>
      <rPr>
        <sz val="11"/>
        <color rgb="FF000000"/>
        <rFont val="Verdana"/>
      </rPr>
      <t>Susan Coleman, REN-ISAC</t>
    </r>
  </si>
  <si>
    <r>
      <rPr>
        <sz val="11"/>
        <color rgb="FF000000"/>
        <rFont val="Verdana"/>
      </rPr>
      <t>•</t>
    </r>
    <r>
      <rPr>
        <sz val="7"/>
        <color rgb="FF000000"/>
        <rFont val="Times New Roman"/>
      </rPr>
      <t xml:space="preserve">      </t>
    </r>
    <r>
      <rPr>
        <sz val="11"/>
        <color rgb="FF000000"/>
        <rFont val="Verdana"/>
      </rPr>
      <t>Susan Cullen, CSU Office of the Chancellor</t>
    </r>
  </si>
  <si>
    <r>
      <rPr>
        <sz val="11"/>
        <color rgb="FF000000"/>
        <rFont val="Verdana"/>
      </rPr>
      <t>•</t>
    </r>
    <r>
      <rPr>
        <sz val="7"/>
        <color rgb="FF000000"/>
        <rFont val="Times New Roman"/>
      </rPr>
      <t xml:space="preserve">      </t>
    </r>
    <r>
      <rPr>
        <sz val="11"/>
        <color rgb="FF000000"/>
        <rFont val="Verdana"/>
      </rPr>
      <t>Michael Cyr, University of Maine System</t>
    </r>
  </si>
  <si>
    <r>
      <rPr>
        <sz val="11"/>
        <color rgb="FF000000"/>
        <rFont val="Verdana"/>
      </rPr>
      <t>•</t>
    </r>
    <r>
      <rPr>
        <sz val="7"/>
        <color rgb="FF000000"/>
        <rFont val="Times New Roman"/>
      </rPr>
      <t xml:space="preserve">      </t>
    </r>
    <r>
      <rPr>
        <sz val="11"/>
        <color rgb="FF000000"/>
        <rFont val="Verdana"/>
      </rPr>
      <t>Debra Dandridge, Texas A&amp;M University</t>
    </r>
  </si>
  <si>
    <r>
      <rPr>
        <sz val="11"/>
        <color rgb="FF000000"/>
        <rFont val="Verdana"/>
      </rPr>
      <t>•</t>
    </r>
    <r>
      <rPr>
        <sz val="7"/>
        <color rgb="FF000000"/>
        <rFont val="Times New Roman"/>
      </rPr>
      <t xml:space="preserve">      </t>
    </r>
    <r>
      <rPr>
        <sz val="11"/>
        <color rgb="FF000000"/>
        <rFont val="Verdana"/>
      </rPr>
      <t>Niranjan Davray, Colgate University</t>
    </r>
  </si>
  <si>
    <r>
      <rPr>
        <sz val="11"/>
        <color rgb="FF000000"/>
        <rFont val="Verdana"/>
      </rPr>
      <t>•</t>
    </r>
    <r>
      <rPr>
        <sz val="7"/>
        <color rgb="FF000000"/>
        <rFont val="Times New Roman"/>
      </rPr>
      <t xml:space="preserve">      </t>
    </r>
    <r>
      <rPr>
        <sz val="11"/>
        <color rgb="FF000000"/>
        <rFont val="Verdana"/>
      </rPr>
      <t>Charles Escue, Indiana University</t>
    </r>
  </si>
  <si>
    <r>
      <rPr>
        <sz val="11"/>
        <color rgb="FF000000"/>
        <rFont val="Verdana"/>
      </rPr>
      <t>•</t>
    </r>
    <r>
      <rPr>
        <sz val="7"/>
        <color rgb="FF000000"/>
        <rFont val="Times New Roman"/>
      </rPr>
      <t xml:space="preserve">      </t>
    </r>
    <r>
      <rPr>
        <sz val="11"/>
        <color rgb="FF000000"/>
        <rFont val="Verdana"/>
      </rPr>
      <t>Carl Flynn, Baylor University</t>
    </r>
  </si>
  <si>
    <r>
      <rPr>
        <sz val="11"/>
        <color rgb="FF000000"/>
        <rFont val="Verdana"/>
      </rPr>
      <t>•</t>
    </r>
    <r>
      <rPr>
        <sz val="7"/>
        <color rgb="FF000000"/>
        <rFont val="Times New Roman"/>
      </rPr>
      <t xml:space="preserve">      </t>
    </r>
    <r>
      <rPr>
        <sz val="11"/>
        <color rgb="FF000000"/>
        <rFont val="Verdana"/>
      </rPr>
      <t>Ruth Ginzberg, University of Wisconsin System</t>
    </r>
  </si>
  <si>
    <r>
      <rPr>
        <sz val="11"/>
        <color rgb="FF000000"/>
        <rFont val="Verdana"/>
      </rPr>
      <t>•</t>
    </r>
    <r>
      <rPr>
        <sz val="7"/>
        <color rgb="FF000000"/>
        <rFont val="Times New Roman"/>
      </rPr>
      <t xml:space="preserve">      </t>
    </r>
    <r>
      <rPr>
        <sz val="11"/>
        <color rgb="FF000000"/>
        <rFont val="Verdana"/>
      </rPr>
      <t>Sean Hagan, Yavapai College</t>
    </r>
  </si>
  <si>
    <r>
      <rPr>
        <sz val="11"/>
        <color rgb="FF000000"/>
        <rFont val="Verdana"/>
      </rPr>
      <t>•</t>
    </r>
    <r>
      <rPr>
        <sz val="7"/>
        <color rgb="FF000000"/>
        <rFont val="Times New Roman"/>
      </rPr>
      <t xml:space="preserve">      </t>
    </r>
    <r>
      <rPr>
        <sz val="11"/>
        <color rgb="FF000000"/>
        <rFont val="Verdana"/>
      </rPr>
      <t>Daphne Ireland, Princeton</t>
    </r>
  </si>
  <si>
    <r>
      <rPr>
        <sz val="11"/>
        <color rgb="FF000000"/>
        <rFont val="Verdana"/>
      </rPr>
      <t>•</t>
    </r>
    <r>
      <rPr>
        <sz val="7"/>
        <color rgb="FF000000"/>
        <rFont val="Times New Roman"/>
      </rPr>
      <t xml:space="preserve">      </t>
    </r>
    <r>
      <rPr>
        <sz val="11"/>
        <color rgb="FF000000"/>
        <rFont val="Verdana"/>
      </rPr>
      <t>Brian Kelly, EDUCAUSE</t>
    </r>
  </si>
  <si>
    <r>
      <rPr>
        <sz val="11"/>
        <color rgb="FF000000"/>
        <rFont val="Verdana"/>
      </rPr>
      <t>•</t>
    </r>
    <r>
      <rPr>
        <sz val="7"/>
        <color rgb="FF000000"/>
        <rFont val="Times New Roman"/>
      </rPr>
      <t xml:space="preserve">      </t>
    </r>
    <r>
      <rPr>
        <sz val="11"/>
        <color rgb="FF000000"/>
        <rFont val="Verdana"/>
      </rPr>
      <t>Amy Kobezak, Virginia Tech</t>
    </r>
  </si>
  <si>
    <r>
      <rPr>
        <sz val="11"/>
        <color rgb="FF000000"/>
        <rFont val="Verdana"/>
      </rPr>
      <t>•</t>
    </r>
    <r>
      <rPr>
        <sz val="7"/>
        <color rgb="FF000000"/>
        <rFont val="Times New Roman"/>
      </rPr>
      <t xml:space="preserve">      </t>
    </r>
    <r>
      <rPr>
        <sz val="11"/>
        <color rgb="FF000000"/>
        <rFont val="Verdana"/>
      </rPr>
      <t>Nick Lewis, Internet2</t>
    </r>
  </si>
  <si>
    <r>
      <rPr>
        <sz val="11"/>
        <color rgb="FF000000"/>
        <rFont val="Verdana"/>
      </rPr>
      <t>•</t>
    </r>
    <r>
      <rPr>
        <sz val="7"/>
        <color rgb="FF000000"/>
        <rFont val="Times New Roman"/>
      </rPr>
      <t xml:space="preserve">      </t>
    </r>
    <r>
      <rPr>
        <sz val="11"/>
        <color rgb="FF000000"/>
        <rFont val="Verdana"/>
      </rPr>
      <t>Sue McGlashan, University of Toronto</t>
    </r>
  </si>
  <si>
    <r>
      <rPr>
        <sz val="11"/>
        <color rgb="FF000000"/>
        <rFont val="Verdana"/>
      </rPr>
      <t>•</t>
    </r>
    <r>
      <rPr>
        <sz val="7"/>
        <color rgb="FF000000"/>
        <rFont val="Times New Roman"/>
      </rPr>
      <t xml:space="preserve">      </t>
    </r>
    <r>
      <rPr>
        <sz val="11"/>
        <color rgb="FF000000"/>
        <rFont val="Verdana"/>
      </rPr>
      <t>Hector Molina, East Carolina University</t>
    </r>
  </si>
  <si>
    <r>
      <rPr>
        <sz val="11"/>
        <color rgb="FF000000"/>
        <rFont val="Verdana"/>
      </rPr>
      <t>•</t>
    </r>
    <r>
      <rPr>
        <sz val="7"/>
        <color rgb="FF000000"/>
        <rFont val="Times New Roman"/>
      </rPr>
      <t xml:space="preserve">      </t>
    </r>
    <r>
      <rPr>
        <sz val="11"/>
        <color rgb="FF000000"/>
        <rFont val="Verdana"/>
      </rPr>
      <t>Mark Nichols, Virginia Tech</t>
    </r>
  </si>
  <si>
    <r>
      <rPr>
        <sz val="11"/>
        <color rgb="FF000000"/>
        <rFont val="Verdana"/>
      </rPr>
      <t>•</t>
    </r>
    <r>
      <rPr>
        <sz val="7"/>
        <color rgb="FF000000"/>
        <rFont val="Times New Roman"/>
      </rPr>
      <t xml:space="preserve">      </t>
    </r>
    <r>
      <rPr>
        <sz val="11"/>
        <color rgb="FF000000"/>
        <rFont val="Verdana"/>
      </rPr>
      <t>Laura Raderman, Carnegie Mellon University</t>
    </r>
  </si>
  <si>
    <r>
      <rPr>
        <sz val="11"/>
        <color rgb="FF000000"/>
        <rFont val="Verdana"/>
      </rPr>
      <t>•</t>
    </r>
    <r>
      <rPr>
        <sz val="7"/>
        <color rgb="FF000000"/>
        <rFont val="Times New Roman"/>
      </rPr>
      <t xml:space="preserve">      </t>
    </r>
    <r>
      <rPr>
        <sz val="11"/>
        <color rgb="FF000000"/>
        <rFont val="Verdana"/>
      </rPr>
      <t>Kyle Shachmut, Harvard University</t>
    </r>
  </si>
  <si>
    <r>
      <rPr>
        <sz val="11"/>
        <color rgb="FF000000"/>
        <rFont val="Verdana"/>
      </rPr>
      <t>•</t>
    </r>
    <r>
      <rPr>
        <sz val="7"/>
        <color rgb="FF000000"/>
        <rFont val="Times New Roman"/>
      </rPr>
      <t xml:space="preserve">      </t>
    </r>
    <r>
      <rPr>
        <sz val="11"/>
        <color rgb="FF000000"/>
        <rFont val="Verdana"/>
      </rPr>
      <t>Bob Smith, Longwood University</t>
    </r>
  </si>
  <si>
    <r>
      <rPr>
        <sz val="11"/>
        <color rgb="FF000000"/>
        <rFont val="Verdana"/>
      </rPr>
      <t>•</t>
    </r>
    <r>
      <rPr>
        <sz val="7"/>
        <color rgb="FF000000"/>
        <rFont val="Times New Roman"/>
      </rPr>
      <t xml:space="preserve">      </t>
    </r>
    <r>
      <rPr>
        <sz val="11"/>
        <color rgb="FF000000"/>
        <rFont val="Verdana"/>
      </rPr>
      <t>Kyle Smith, Georgia Tech</t>
    </r>
  </si>
  <si>
    <r>
      <rPr>
        <sz val="11"/>
        <color rgb="FF000000"/>
        <rFont val="Verdana"/>
      </rPr>
      <t>•</t>
    </r>
    <r>
      <rPr>
        <sz val="7"/>
        <color rgb="FF000000"/>
        <rFont val="Times New Roman"/>
      </rPr>
      <t xml:space="preserve">      </t>
    </r>
    <r>
      <rPr>
        <sz val="11"/>
        <color rgb="FF000000"/>
        <rFont val="Verdana"/>
      </rPr>
      <t>Christian Vinten-Johansen, Penn State University</t>
    </r>
  </si>
  <si>
    <r>
      <rPr>
        <sz val="11"/>
        <color rgb="FF000000"/>
        <rFont val="Verdana"/>
      </rPr>
      <t>•</t>
    </r>
    <r>
      <rPr>
        <sz val="7"/>
        <color rgb="FF000000"/>
        <rFont val="Times New Roman"/>
      </rPr>
      <t xml:space="preserve">      </t>
    </r>
    <r>
      <rPr>
        <sz val="11"/>
        <color rgb="FF000000"/>
        <rFont val="Verdana"/>
      </rPr>
      <t>Valerie Vogel, EDUCAUSE</t>
    </r>
  </si>
  <si>
    <t>Members who contributed to Phase III (2018) of this effort are:</t>
  </si>
  <si>
    <r>
      <rPr>
        <sz val="11"/>
        <color rgb="FF000000"/>
        <rFont val="Verdana"/>
      </rPr>
      <t>•</t>
    </r>
    <r>
      <rPr>
        <sz val="7"/>
        <color rgb="FF000000"/>
        <rFont val="Verdana"/>
      </rPr>
      <t xml:space="preserve">      </t>
    </r>
    <r>
      <rPr>
        <sz val="11"/>
        <color rgb="FF000000"/>
        <rFont val="Verdana"/>
      </rPr>
      <t xml:space="preserve">Jon Allen, Baylor University </t>
    </r>
  </si>
  <si>
    <r>
      <rPr>
        <sz val="11"/>
        <color rgb="FF000000"/>
        <rFont val="Verdana"/>
      </rPr>
      <t>•</t>
    </r>
    <r>
      <rPr>
        <sz val="7"/>
        <color rgb="FF000000"/>
        <rFont val="Verdana"/>
      </rPr>
      <t xml:space="preserve">      </t>
    </r>
    <r>
      <rPr>
        <sz val="11"/>
        <color rgb="FF000000"/>
        <rFont val="Verdana"/>
      </rPr>
      <t>Josh Callahan, Humboldt State University</t>
    </r>
  </si>
  <si>
    <r>
      <rPr>
        <sz val="11"/>
        <color rgb="FF000000"/>
        <rFont val="Verdana"/>
      </rPr>
      <t>•</t>
    </r>
    <r>
      <rPr>
        <sz val="7"/>
        <color rgb="FF000000"/>
        <rFont val="Verdana"/>
      </rPr>
      <t xml:space="preserve">      </t>
    </r>
    <r>
      <rPr>
        <sz val="11"/>
        <color rgb="FF000000"/>
        <rFont val="Verdana"/>
      </rPr>
      <t>Susan Coleman, REN-ISAC</t>
    </r>
  </si>
  <si>
    <r>
      <rPr>
        <sz val="11"/>
        <color rgb="FF000000"/>
        <rFont val="Verdana"/>
      </rPr>
      <t>•</t>
    </r>
    <r>
      <rPr>
        <sz val="7"/>
        <color rgb="FF000000"/>
        <rFont val="Verdana"/>
      </rPr>
      <t xml:space="preserve">      </t>
    </r>
    <r>
      <rPr>
        <sz val="11"/>
        <color rgb="FF000000"/>
        <rFont val="Verdana"/>
      </rPr>
      <t>Charles Escue, Indiana University</t>
    </r>
  </si>
  <si>
    <r>
      <rPr>
        <sz val="11"/>
        <color rgb="FF000000"/>
        <rFont val="Verdana"/>
      </rPr>
      <t>•</t>
    </r>
    <r>
      <rPr>
        <sz val="7"/>
        <color rgb="FF000000"/>
        <rFont val="Verdana"/>
      </rPr>
      <t xml:space="preserve">      </t>
    </r>
    <r>
      <rPr>
        <sz val="11"/>
        <color rgb="FF000000"/>
        <rFont val="Verdana"/>
      </rPr>
      <t>Joanna Grama, EDUCAUSE</t>
    </r>
  </si>
  <si>
    <r>
      <rPr>
        <sz val="11"/>
        <color rgb="FF000000"/>
        <rFont val="Verdana"/>
      </rPr>
      <t>•</t>
    </r>
    <r>
      <rPr>
        <sz val="7"/>
        <color rgb="FF000000"/>
        <rFont val="Verdana"/>
      </rPr>
      <t xml:space="preserve">      </t>
    </r>
    <r>
      <rPr>
        <sz val="11"/>
        <color rgb="FF000000"/>
        <rFont val="Verdana"/>
      </rPr>
      <t>Todd Herring, REN-ISAC</t>
    </r>
  </si>
  <si>
    <r>
      <rPr>
        <sz val="11"/>
        <color rgb="FF000000"/>
        <rFont val="Verdana"/>
      </rPr>
      <t>•</t>
    </r>
    <r>
      <rPr>
        <sz val="7"/>
        <color rgb="FF000000"/>
        <rFont val="Verdana"/>
      </rPr>
      <t xml:space="preserve">      </t>
    </r>
    <r>
      <rPr>
        <sz val="11"/>
        <color rgb="FF000000"/>
        <rFont val="Verdana"/>
      </rPr>
      <t>Jefferson Hopkins, Purdue University</t>
    </r>
  </si>
  <si>
    <r>
      <rPr>
        <sz val="11"/>
        <color rgb="FF000000"/>
        <rFont val="Verdana"/>
      </rPr>
      <t>•</t>
    </r>
    <r>
      <rPr>
        <sz val="7"/>
        <color rgb="FF000000"/>
        <rFont val="Verdana"/>
      </rPr>
      <t xml:space="preserve">      </t>
    </r>
    <r>
      <rPr>
        <sz val="11"/>
        <color rgb="FF000000"/>
        <rFont val="Verdana"/>
      </rPr>
      <t>Alex Jalso, West Virginia University</t>
    </r>
  </si>
  <si>
    <r>
      <rPr>
        <sz val="11"/>
        <color rgb="FF000000"/>
        <rFont val="Verdana"/>
      </rPr>
      <t>•</t>
    </r>
    <r>
      <rPr>
        <sz val="7"/>
        <color rgb="FF000000"/>
        <rFont val="Verdana"/>
      </rPr>
      <t xml:space="preserve">      </t>
    </r>
    <r>
      <rPr>
        <sz val="11"/>
        <color rgb="FF000000"/>
        <rFont val="Verdana"/>
      </rPr>
      <t>Nick Lewis, Internet2</t>
    </r>
  </si>
  <si>
    <r>
      <rPr>
        <sz val="11"/>
        <color rgb="FF000000"/>
        <rFont val="Verdana"/>
      </rPr>
      <t>•</t>
    </r>
    <r>
      <rPr>
        <sz val="7"/>
        <color rgb="FF000000"/>
        <rFont val="Verdana"/>
      </rPr>
      <t xml:space="preserve">      </t>
    </r>
    <r>
      <rPr>
        <sz val="11"/>
        <color rgb="FF000000"/>
        <rFont val="Verdana"/>
      </rPr>
      <t>Kim Milford, REN-ISAC</t>
    </r>
  </si>
  <si>
    <r>
      <rPr>
        <sz val="11"/>
        <color rgb="FF000000"/>
        <rFont val="Verdana"/>
      </rPr>
      <t>•</t>
    </r>
    <r>
      <rPr>
        <sz val="7"/>
        <color rgb="FF000000"/>
        <rFont val="Verdana"/>
      </rPr>
      <t xml:space="preserve">      </t>
    </r>
    <r>
      <rPr>
        <sz val="11"/>
        <color rgb="FF000000"/>
        <rFont val="Verdana"/>
      </rPr>
      <t>Amanda Sarratore, University of Notre Dame</t>
    </r>
  </si>
  <si>
    <r>
      <rPr>
        <sz val="11"/>
        <color rgb="FF000000"/>
        <rFont val="Verdana"/>
      </rPr>
      <t>•</t>
    </r>
    <r>
      <rPr>
        <sz val="7"/>
        <color rgb="FF000000"/>
        <rFont val="Verdana"/>
      </rPr>
      <t xml:space="preserve">      </t>
    </r>
    <r>
      <rPr>
        <sz val="11"/>
        <color rgb="FF000000"/>
        <rFont val="Verdana"/>
      </rPr>
      <t>Gary Taylor, York University</t>
    </r>
  </si>
  <si>
    <r>
      <rPr>
        <sz val="11"/>
        <color rgb="FF000000"/>
        <rFont val="Verdana"/>
      </rPr>
      <t>•</t>
    </r>
    <r>
      <rPr>
        <sz val="7"/>
        <color rgb="FF000000"/>
        <rFont val="Verdana"/>
      </rPr>
      <t xml:space="preserve">      </t>
    </r>
    <r>
      <rPr>
        <sz val="11"/>
        <color rgb="FF000000"/>
        <rFont val="Verdana"/>
      </rPr>
      <t>Valerie Vogel, EDUCAUSE</t>
    </r>
  </si>
  <si>
    <r>
      <rPr>
        <sz val="11"/>
        <color rgb="FF000000"/>
        <rFont val="Verdana"/>
      </rPr>
      <t>•</t>
    </r>
    <r>
      <rPr>
        <sz val="7"/>
        <color rgb="FF000000"/>
        <rFont val="Verdana"/>
      </rPr>
      <t xml:space="preserve">      </t>
    </r>
    <r>
      <rPr>
        <sz val="11"/>
        <color rgb="FF000000"/>
        <rFont val="Verdana"/>
      </rPr>
      <t>Gene Willacker, Michigan State University</t>
    </r>
  </si>
  <si>
    <r>
      <rPr>
        <sz val="11"/>
        <color rgb="FF000000"/>
        <rFont val="Verdana"/>
      </rPr>
      <t>•</t>
    </r>
    <r>
      <rPr>
        <sz val="7"/>
        <color rgb="FF000000"/>
        <rFont val="Verdana"/>
      </rPr>
      <t xml:space="preserve">      </t>
    </r>
    <r>
      <rPr>
        <sz val="11"/>
        <color rgb="FF000000"/>
        <rFont val="Verdana"/>
      </rPr>
      <t xml:space="preserve">David Zeichick, California State University, Chico </t>
    </r>
  </si>
  <si>
    <t>Members who contributed to Phase II (2017) of this effort are:</t>
  </si>
  <si>
    <r>
      <rPr>
        <sz val="11"/>
        <color rgb="FF000000"/>
        <rFont val="Verdana"/>
      </rPr>
      <t>•</t>
    </r>
    <r>
      <rPr>
        <sz val="7"/>
        <color rgb="FF000000"/>
        <rFont val="Verdana"/>
      </rPr>
      <t xml:space="preserve">      </t>
    </r>
    <r>
      <rPr>
        <sz val="11"/>
        <color rgb="FF000000"/>
        <rFont val="Verdana"/>
      </rPr>
      <t xml:space="preserve">Jon Allen, Baylor University </t>
    </r>
  </si>
  <si>
    <r>
      <rPr>
        <sz val="11"/>
        <color rgb="FF000000"/>
        <rFont val="Verdana"/>
      </rPr>
      <t>•</t>
    </r>
    <r>
      <rPr>
        <sz val="7"/>
        <color rgb="FF000000"/>
        <rFont val="Verdana"/>
      </rPr>
      <t xml:space="preserve">      </t>
    </r>
    <r>
      <rPr>
        <sz val="11"/>
        <color rgb="FF000000"/>
        <rFont val="Verdana"/>
      </rPr>
      <t>Samantha Birk, IMS Global Learning Consortium</t>
    </r>
  </si>
  <si>
    <r>
      <rPr>
        <sz val="11"/>
        <color rgb="FF000000"/>
        <rFont val="Verdana"/>
      </rPr>
      <t>•</t>
    </r>
    <r>
      <rPr>
        <sz val="7"/>
        <color rgb="FF000000"/>
        <rFont val="Verdana"/>
      </rPr>
      <t xml:space="preserve">      </t>
    </r>
    <r>
      <rPr>
        <sz val="11"/>
        <color rgb="FF000000"/>
        <rFont val="Verdana"/>
      </rPr>
      <t>Jeff Bohrer, IMS Global Learning Consortium</t>
    </r>
  </si>
  <si>
    <r>
      <rPr>
        <sz val="11"/>
        <color rgb="FF000000"/>
        <rFont val="Verdana"/>
      </rPr>
      <t>•</t>
    </r>
    <r>
      <rPr>
        <sz val="7"/>
        <color rgb="FF000000"/>
        <rFont val="Verdana"/>
      </rPr>
      <t xml:space="preserve">      </t>
    </r>
    <r>
      <rPr>
        <sz val="11"/>
        <color rgb="FF000000"/>
        <rFont val="Verdana"/>
      </rPr>
      <t>Sarah Braun, University of Colorado - Denver</t>
    </r>
  </si>
  <si>
    <r>
      <rPr>
        <sz val="11"/>
        <color rgb="FF000000"/>
        <rFont val="Verdana"/>
      </rPr>
      <t>•</t>
    </r>
    <r>
      <rPr>
        <sz val="7"/>
        <color rgb="FF000000"/>
        <rFont val="Verdana"/>
      </rPr>
      <t xml:space="preserve">      </t>
    </r>
    <r>
      <rPr>
        <sz val="11"/>
        <color rgb="FF000000"/>
        <rFont val="Verdana"/>
      </rPr>
      <t>David Cassada, University of California - Davis</t>
    </r>
  </si>
  <si>
    <r>
      <rPr>
        <sz val="11"/>
        <color rgb="FF000000"/>
        <rFont val="Verdana"/>
      </rPr>
      <t>•</t>
    </r>
    <r>
      <rPr>
        <sz val="7"/>
        <color rgb="FF000000"/>
        <rFont val="Verdana"/>
      </rPr>
      <t xml:space="preserve">      </t>
    </r>
    <r>
      <rPr>
        <sz val="11"/>
        <color rgb="FF000000"/>
        <rFont val="Verdana"/>
      </rPr>
      <t>Matthew Dalton, University of Massachusetts Amherst</t>
    </r>
  </si>
  <si>
    <r>
      <rPr>
        <sz val="11"/>
        <color rgb="FF000000"/>
        <rFont val="Verdana"/>
      </rPr>
      <t>•</t>
    </r>
    <r>
      <rPr>
        <sz val="7"/>
        <color rgb="FF000000"/>
        <rFont val="Verdana"/>
      </rPr>
      <t xml:space="preserve">      </t>
    </r>
    <r>
      <rPr>
        <sz val="11"/>
        <color rgb="FF000000"/>
        <rFont val="Verdana"/>
      </rPr>
      <t>Charles Escue, Indiana University</t>
    </r>
  </si>
  <si>
    <r>
      <rPr>
        <sz val="11"/>
        <color rgb="FF000000"/>
        <rFont val="Verdana"/>
      </rPr>
      <t>•</t>
    </r>
    <r>
      <rPr>
        <sz val="7"/>
        <color rgb="FF000000"/>
        <rFont val="Verdana"/>
      </rPr>
      <t xml:space="preserve">      </t>
    </r>
    <r>
      <rPr>
        <sz val="11"/>
        <color rgb="FF000000"/>
        <rFont val="Verdana"/>
      </rPr>
      <t>Joanna Grama, EDUCAUSE</t>
    </r>
  </si>
  <si>
    <r>
      <rPr>
        <sz val="11"/>
        <color rgb="FF000000"/>
        <rFont val="Verdana"/>
      </rPr>
      <t>•</t>
    </r>
    <r>
      <rPr>
        <sz val="7"/>
        <color rgb="FF000000"/>
        <rFont val="Verdana"/>
      </rPr>
      <t xml:space="preserve">      </t>
    </r>
    <r>
      <rPr>
        <sz val="11"/>
        <color rgb="FF000000"/>
        <rFont val="Verdana"/>
      </rPr>
      <t>Todd Herring, REN-ISAC</t>
    </r>
  </si>
  <si>
    <r>
      <rPr>
        <sz val="11"/>
        <color rgb="FF000000"/>
        <rFont val="Verdana"/>
      </rPr>
      <t>•</t>
    </r>
    <r>
      <rPr>
        <sz val="7"/>
        <color rgb="FF000000"/>
        <rFont val="Verdana"/>
      </rPr>
      <t xml:space="preserve">      </t>
    </r>
    <r>
      <rPr>
        <sz val="11"/>
        <color rgb="FF000000"/>
        <rFont val="Verdana"/>
      </rPr>
      <t>Kolin Hodgson, University of Notre Dame</t>
    </r>
  </si>
  <si>
    <r>
      <rPr>
        <sz val="11"/>
        <color rgb="FF000000"/>
        <rFont val="Verdana"/>
      </rPr>
      <t>•</t>
    </r>
    <r>
      <rPr>
        <sz val="7"/>
        <color rgb="FF000000"/>
        <rFont val="Verdana"/>
      </rPr>
      <t xml:space="preserve">      </t>
    </r>
    <r>
      <rPr>
        <sz val="11"/>
        <color rgb="FF000000"/>
        <rFont val="Verdana"/>
      </rPr>
      <t>Tom Horton, Cornell University</t>
    </r>
  </si>
  <si>
    <r>
      <rPr>
        <sz val="11"/>
        <color rgb="FF000000"/>
        <rFont val="Verdana"/>
      </rPr>
      <t>•</t>
    </r>
    <r>
      <rPr>
        <sz val="7"/>
        <color rgb="FF000000"/>
        <rFont val="Verdana"/>
      </rPr>
      <t xml:space="preserve">      </t>
    </r>
    <r>
      <rPr>
        <sz val="11"/>
        <color rgb="FF000000"/>
        <rFont val="Verdana"/>
      </rPr>
      <t>Leo Howell, North Carolina State University</t>
    </r>
  </si>
  <si>
    <r>
      <rPr>
        <sz val="11"/>
        <color rgb="FF000000"/>
        <rFont val="Verdana"/>
      </rPr>
      <t>•</t>
    </r>
    <r>
      <rPr>
        <sz val="7"/>
        <color rgb="FF000000"/>
        <rFont val="Verdana"/>
      </rPr>
      <t xml:space="preserve">      </t>
    </r>
    <r>
      <rPr>
        <sz val="11"/>
        <color rgb="FF000000"/>
        <rFont val="Verdana"/>
      </rPr>
      <t>Alex Jalso, West Virginia University</t>
    </r>
  </si>
  <si>
    <r>
      <rPr>
        <sz val="11"/>
        <color rgb="FF000000"/>
        <rFont val="Verdana"/>
      </rPr>
      <t>•</t>
    </r>
    <r>
      <rPr>
        <sz val="7"/>
        <color rgb="FF000000"/>
        <rFont val="Verdana"/>
      </rPr>
      <t xml:space="preserve">      </t>
    </r>
    <r>
      <rPr>
        <sz val="11"/>
        <color rgb="FF000000"/>
        <rFont val="Verdana"/>
      </rPr>
      <t>Nick Lewis, Internet2</t>
    </r>
  </si>
  <si>
    <r>
      <rPr>
        <sz val="11"/>
        <color rgb="FF000000"/>
        <rFont val="Verdana"/>
      </rPr>
      <t>•</t>
    </r>
    <r>
      <rPr>
        <sz val="7"/>
        <color rgb="FF000000"/>
        <rFont val="Verdana"/>
      </rPr>
      <t xml:space="preserve">      </t>
    </r>
    <r>
      <rPr>
        <sz val="11"/>
        <color rgb="FF000000"/>
        <rFont val="Verdana"/>
      </rPr>
      <t>Wyman Miles, Cornell University</t>
    </r>
  </si>
  <si>
    <r>
      <rPr>
        <sz val="11"/>
        <color rgb="FF000000"/>
        <rFont val="Verdana"/>
      </rPr>
      <t>•</t>
    </r>
    <r>
      <rPr>
        <sz val="7"/>
        <color rgb="FF000000"/>
        <rFont val="Verdana"/>
      </rPr>
      <t xml:space="preserve">      </t>
    </r>
    <r>
      <rPr>
        <sz val="11"/>
        <color rgb="FF000000"/>
        <rFont val="Verdana"/>
      </rPr>
      <t>Kim Milford, REN-ISAC</t>
    </r>
  </si>
  <si>
    <r>
      <rPr>
        <sz val="11"/>
        <color rgb="FF000000"/>
        <rFont val="Verdana"/>
      </rPr>
      <t>•</t>
    </r>
    <r>
      <rPr>
        <sz val="7"/>
        <color rgb="FF000000"/>
        <rFont val="Verdana"/>
      </rPr>
      <t xml:space="preserve">      </t>
    </r>
    <r>
      <rPr>
        <sz val="11"/>
        <color rgb="FF000000"/>
        <rFont val="Verdana"/>
      </rPr>
      <t xml:space="preserve">Valerie Vogel, EDUCAUSE </t>
    </r>
  </si>
  <si>
    <t>Members who contributed to Phase I (2016) of this effort are:</t>
  </si>
  <si>
    <r>
      <rPr>
        <sz val="11"/>
        <color rgb="FF000000"/>
        <rFont val="Verdana"/>
      </rPr>
      <t>•</t>
    </r>
    <r>
      <rPr>
        <sz val="7"/>
        <color rgb="FF000000"/>
        <rFont val="Verdana"/>
      </rPr>
      <t xml:space="preserve">      </t>
    </r>
    <r>
      <rPr>
        <sz val="11"/>
        <color rgb="FF000000"/>
        <rFont val="Verdana"/>
      </rPr>
      <t xml:space="preserve">Jon Allen, Baylor University </t>
    </r>
  </si>
  <si>
    <r>
      <rPr>
        <sz val="11"/>
        <color rgb="FF000000"/>
        <rFont val="Verdana"/>
      </rPr>
      <t>•</t>
    </r>
    <r>
      <rPr>
        <sz val="7"/>
        <color rgb="FF000000"/>
        <rFont val="Verdana"/>
      </rPr>
      <t xml:space="preserve">      </t>
    </r>
    <r>
      <rPr>
        <sz val="11"/>
        <color rgb="FF000000"/>
        <rFont val="Verdana"/>
      </rPr>
      <t>John Bruggeman, Hebrew Union College, Jewish Institute of Religion</t>
    </r>
  </si>
  <si>
    <r>
      <rPr>
        <sz val="11"/>
        <color rgb="FF000000"/>
        <rFont val="Verdana"/>
      </rPr>
      <t>•</t>
    </r>
    <r>
      <rPr>
        <sz val="7"/>
        <color rgb="FF000000"/>
        <rFont val="Verdana"/>
      </rPr>
      <t xml:space="preserve">      </t>
    </r>
    <r>
      <rPr>
        <sz val="11"/>
        <color rgb="FF000000"/>
        <rFont val="Verdana"/>
      </rPr>
      <t>Charles Escue, Indiana University</t>
    </r>
  </si>
  <si>
    <r>
      <rPr>
        <sz val="11"/>
        <color rgb="FF000000"/>
        <rFont val="Verdana"/>
      </rPr>
      <t>•</t>
    </r>
    <r>
      <rPr>
        <sz val="7"/>
        <color rgb="FF000000"/>
        <rFont val="Verdana"/>
      </rPr>
      <t xml:space="preserve">      </t>
    </r>
    <r>
      <rPr>
        <sz val="11"/>
        <color rgb="FF000000"/>
        <rFont val="Verdana"/>
      </rPr>
      <t>Joanna Grama, EDUCAUSE</t>
    </r>
  </si>
  <si>
    <r>
      <rPr>
        <sz val="11"/>
        <color rgb="FF000000"/>
        <rFont val="Verdana"/>
      </rPr>
      <t>•</t>
    </r>
    <r>
      <rPr>
        <sz val="7"/>
        <color rgb="FF000000"/>
        <rFont val="Verdana"/>
      </rPr>
      <t xml:space="preserve">      </t>
    </r>
    <r>
      <rPr>
        <sz val="11"/>
        <color rgb="FF000000"/>
        <rFont val="Verdana"/>
      </rPr>
      <t xml:space="preserve">Karl Hassler, University of Delaware </t>
    </r>
  </si>
  <si>
    <r>
      <rPr>
        <sz val="11"/>
        <color rgb="FF000000"/>
        <rFont val="Verdana"/>
      </rPr>
      <t>•</t>
    </r>
    <r>
      <rPr>
        <sz val="7"/>
        <color rgb="FF000000"/>
        <rFont val="Verdana"/>
      </rPr>
      <t xml:space="preserve">      </t>
    </r>
    <r>
      <rPr>
        <sz val="11"/>
        <color rgb="FF000000"/>
        <rFont val="Verdana"/>
      </rPr>
      <t>Todd Herring, REN-ISAC</t>
    </r>
  </si>
  <si>
    <r>
      <rPr>
        <sz val="11"/>
        <color rgb="FF000000"/>
        <rFont val="Verdana"/>
      </rPr>
      <t>•</t>
    </r>
    <r>
      <rPr>
        <sz val="7"/>
        <color rgb="FF000000"/>
        <rFont val="Verdana"/>
      </rPr>
      <t xml:space="preserve">      </t>
    </r>
    <r>
      <rPr>
        <sz val="11"/>
        <color rgb="FF000000"/>
        <rFont val="Verdana"/>
      </rPr>
      <t>Nick Lewis, Internet2</t>
    </r>
  </si>
  <si>
    <r>
      <rPr>
        <sz val="11"/>
        <color rgb="FF000000"/>
        <rFont val="Verdana"/>
      </rPr>
      <t>•</t>
    </r>
    <r>
      <rPr>
        <sz val="7"/>
        <color rgb="FF000000"/>
        <rFont val="Verdana"/>
      </rPr>
      <t xml:space="preserve">      </t>
    </r>
    <r>
      <rPr>
        <sz val="11"/>
        <color rgb="FF000000"/>
        <rFont val="Verdana"/>
      </rPr>
      <t>Kim Milford, REN-ISAC</t>
    </r>
  </si>
  <si>
    <r>
      <rPr>
        <sz val="11"/>
        <color rgb="FF000000"/>
        <rFont val="Verdana"/>
      </rPr>
      <t>•</t>
    </r>
    <r>
      <rPr>
        <sz val="7"/>
        <color rgb="FF000000"/>
        <rFont val="Verdana"/>
      </rPr>
      <t xml:space="preserve">      </t>
    </r>
    <r>
      <rPr>
        <sz val="11"/>
        <color rgb="FF000000"/>
        <rFont val="Verdana"/>
      </rPr>
      <t>Craig Munson, Minnesota State Colleges &amp; Universities</t>
    </r>
  </si>
  <si>
    <r>
      <rPr>
        <sz val="11"/>
        <color rgb="FF000000"/>
        <rFont val="Verdana"/>
      </rPr>
      <t>•</t>
    </r>
    <r>
      <rPr>
        <sz val="7"/>
        <color rgb="FF000000"/>
        <rFont val="Verdana"/>
      </rPr>
      <t xml:space="preserve">      </t>
    </r>
    <r>
      <rPr>
        <sz val="11"/>
        <color rgb="FF000000"/>
        <rFont val="Verdana"/>
      </rPr>
      <t xml:space="preserve">Mitch Parks, University of Idaho </t>
    </r>
  </si>
  <si>
    <r>
      <rPr>
        <sz val="11"/>
        <color rgb="FF000000"/>
        <rFont val="Verdana"/>
      </rPr>
      <t>•</t>
    </r>
    <r>
      <rPr>
        <sz val="7"/>
        <color rgb="FF000000"/>
        <rFont val="Verdana"/>
      </rPr>
      <t xml:space="preserve">      </t>
    </r>
    <r>
      <rPr>
        <sz val="11"/>
        <color rgb="FF000000"/>
        <rFont val="Verdana"/>
      </rPr>
      <t>Laura Raderman, Carnegie Mellon University</t>
    </r>
  </si>
  <si>
    <r>
      <rPr>
        <sz val="11"/>
        <color rgb="FF000000"/>
        <rFont val="Verdana"/>
      </rPr>
      <t>•</t>
    </r>
    <r>
      <rPr>
        <sz val="7"/>
        <color rgb="FF000000"/>
        <rFont val="Verdana"/>
      </rPr>
      <t xml:space="preserve">      </t>
    </r>
    <r>
      <rPr>
        <sz val="11"/>
        <color rgb="FF000000"/>
        <rFont val="Verdana"/>
      </rPr>
      <t xml:space="preserve">Valerie Vogel, EDUCAUSE </t>
    </r>
  </si>
  <si>
    <t xml:space="preserve">This worksheet contains the Change Log containing what has changed in each new version of the document. </t>
  </si>
  <si>
    <t>Higher Education Community Vendor Assessment Toolkit - Lite - Change Log</t>
  </si>
  <si>
    <t>Version</t>
  </si>
  <si>
    <t>Description of Change</t>
  </si>
  <si>
    <t>v0.6</t>
  </si>
  <si>
    <t xml:space="preserve">Merged initial comments and suggestions of sub-group members. </t>
  </si>
  <si>
    <t>v0.7</t>
  </si>
  <si>
    <t>Completed base formulas for all Guidance fields. Changed Qualifier formatting to make questions readable (and optional).</t>
  </si>
  <si>
    <t>v0.8</t>
  </si>
  <si>
    <t>Added SOC2T2 question to datacenter section.</t>
  </si>
  <si>
    <t>v0.9</t>
  </si>
  <si>
    <t>Added Systems and Configuration Management section, added MDM, sep. management networks, system configuration images, Internal audit processes and procedures.</t>
  </si>
  <si>
    <t>v0.91</t>
  </si>
  <si>
    <t>Added input from WG meeting on 8/22, removed RiskMgmt section, added question ID's, and removed dup network question.</t>
  </si>
  <si>
    <t>v0.92</t>
  </si>
  <si>
    <t>Added Introduction, Sharing Read Me, and Acknowledgements tabs and content. Also updated report specifics in Documentation.</t>
  </si>
  <si>
    <t>v0.93</t>
  </si>
  <si>
    <t>Integrated grammatical corrections set by Karl, fixed a minor formula error in a guidance cell.</t>
  </si>
  <si>
    <t>v0.94</t>
  </si>
  <si>
    <t>Added Instructions tab, adjusted question ID background color, updated DRP/BCP copy error.</t>
  </si>
  <si>
    <t>v0.95</t>
  </si>
  <si>
    <t>Changed document title to HECVAT. Integrated KDH input.</t>
  </si>
  <si>
    <t>v0.96</t>
  </si>
  <si>
    <t>Added input from NL, 36 modifications across all sections.</t>
  </si>
  <si>
    <t>v0.97</t>
  </si>
  <si>
    <t>Updated Sharing Read Me tab with final language and options table.</t>
  </si>
  <si>
    <t>v0.98</t>
  </si>
  <si>
    <t>Sharing Confirmation section added, updated instructions, updated Sharing Read Me tab, fixed a ton of conditional formatting issues.</t>
  </si>
  <si>
    <t>v1.00</t>
  </si>
  <si>
    <t>Finalized for distribution.</t>
  </si>
  <si>
    <t>v1.01</t>
  </si>
  <si>
    <t>Corrections for grammar, conditional formatting, and question clarification.</t>
  </si>
  <si>
    <t>v1.02</t>
  </si>
  <si>
    <t>Added tertiary services narrative question (DNS, ISP, etc.).</t>
  </si>
  <si>
    <t>v1.03</t>
  </si>
  <si>
    <t>Grammar and spelling cleanup.</t>
  </si>
  <si>
    <t>v1.06</t>
  </si>
  <si>
    <t>Added standards crosswalk and Cloud Broker Index (CBI) information, changed HLAP-03, HLAA-02, HLAA-03, and HLDA-04 to freeform text. Changed University mentions to Institution.</t>
  </si>
  <si>
    <t>v1.10beta</t>
  </si>
  <si>
    <t>Preparing for major changes. Scoring system prep.</t>
  </si>
  <si>
    <t>v1.11beta</t>
  </si>
  <si>
    <t>Removed Sharing Tab and HESA section</t>
  </si>
  <si>
    <t>v2.00</t>
  </si>
  <si>
    <t>Major revision. Visit https://www.educause.edu/hecvat for details.</t>
  </si>
  <si>
    <t>v2.01</t>
  </si>
  <si>
    <t>Minor calculation revision in Summary Report scoring.</t>
  </si>
  <si>
    <t>v2.02</t>
  </si>
  <si>
    <t>Cleaned up old question references, added Excel backwards compatibility through named ranges, and fixed analyst report view.</t>
  </si>
  <si>
    <t>v2.03</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</si>
  <si>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</si>
  <si>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v2.04</t>
  </si>
  <si>
    <t>Fixed versioning issues</t>
  </si>
  <si>
    <t>v2.1</t>
  </si>
  <si>
    <t>Updated name, fixed calculation error on comp-06, changed question text on Standards Crosswalk to vlookups, added Analyst Reference tab, fixed external links</t>
  </si>
  <si>
    <t>v2.11</t>
  </si>
  <si>
    <t xml:space="preserve">Fixed conditional formatting issue on HECVAT-Lite tab, corrected compliant answer values on HLDA-04 and HLDA-06. normalized font and size for Additional Info column </t>
  </si>
  <si>
    <t>v3.00</t>
  </si>
  <si>
    <t>v3.04</t>
  </si>
  <si>
    <t>Numerous scoring fixes and grammar refinements.</t>
  </si>
  <si>
    <t>v3.05</t>
  </si>
  <si>
    <t>Scoring and bug fixes.  Expanded IT Accessibility section to match full version</t>
  </si>
  <si>
    <t>Fix to summary report additional info.  COMP-01 not correctly labeled as Qualitative question</t>
  </si>
  <si>
    <t xml:space="preserve">End of workbook </t>
  </si>
  <si>
    <t>(blank)</t>
  </si>
  <si>
    <t>TRUE</t>
  </si>
  <si>
    <t xml:space="preserve">Using Google SSO OAuth2.0. </t>
  </si>
  <si>
    <t>We will examine this option in 2025</t>
  </si>
  <si>
    <t xml:space="preserve">We have built our own custom authentication and authorization system as well as integration with OAuth2.0 Google. </t>
  </si>
  <si>
    <t>OIDC is supported vi Google OAuth 2.0. Also - You cannot directly use SAML 2.0 via Google OAuth 2.0, but Google Workspace supports SAML-based SSO.</t>
  </si>
  <si>
    <t xml:space="preserve">This is supported via Google OAuth2.0 SSO. </t>
  </si>
  <si>
    <t xml:space="preserve">We use https://wave.webaim.org/ that evaluates the accessibility of web pages. It highlights issues related to WCAG guidelines and suggests fixes. </t>
  </si>
  <si>
    <t xml:space="preserve">Users can specify their environment (classic, advanced) and pick the license roles (if they purchased higher license).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</si>
</sst>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7">
    <font>
      <sz val="12"/>
      <color rgb="FF000000"/>
      <name val="Verdana"/>
      <scheme val="minor"/>
    </font>
    <font>
      <sz val="10"/>
      <color theme="0"/>
      <name val="Arial"/>
    </font>
    <font>
      <sz val="12"/>
      <color theme="1"/>
      <name val="Verdana"/>
    </font>
    <font>
      <sz val="10"/>
      <color rgb="FF000000"/>
      <name val="Arial"/>
    </font>
    <font>
      <b/>
      <sz val="16"/>
      <color rgb="FF000000"/>
      <name val="Verdana"/>
    </font>
    <font>
      <sz val="12"/>
      <color rgb="FF000000"/>
      <name val="Verdana"/>
    </font>
    <font>
      <sz val="11"/>
      <color rgb="FF000000"/>
      <name val="Verdana"/>
    </font>
    <font>
      <b/>
      <sz val="12"/>
      <color rgb="FF000000"/>
      <name val="Verdana"/>
    </font>
    <font>
      <b/>
      <sz val="14"/>
      <color rgb="FF000000"/>
      <name val="Verdana"/>
    </font>
    <font>
      <sz val="12"/>
      <color theme="0"/>
      <name val="Verdana"/>
    </font>
    <font>
      <b/>
      <sz val="20"/>
      <color theme="0"/>
      <name val="Verdana"/>
    </font>
    <font>
      <sz val="12"/>
      <name val="Verdana"/>
    </font>
    <font>
      <b/>
      <sz val="14"/>
      <color theme="1"/>
      <name val="Verdana"/>
    </font>
    <font>
      <b/>
      <sz val="12"/>
      <color theme="0"/>
      <name val="Verdana"/>
    </font>
    <font>
      <b/>
      <sz val="11"/>
      <color rgb="FF000000"/>
      <name val="Verdana"/>
    </font>
    <font>
      <b/>
      <sz val="12"/>
      <color rgb="FFFFFFFF"/>
      <name val="Verdana"/>
    </font>
    <font>
      <b/>
      <sz val="11"/>
      <color rgb="FFC00000"/>
      <name val="Verdana"/>
    </font>
    <font>
      <b/>
      <sz val="16"/>
      <color theme="0"/>
      <name val="Verdana"/>
    </font>
    <font>
      <b/>
      <sz val="20"/>
      <color rgb="FFFFFFFF"/>
      <name val="Verdana"/>
    </font>
    <font>
      <sz val="11"/>
      <color rgb="FFFFFFFF"/>
      <name val="Verdana"/>
    </font>
    <font>
      <i/>
      <sz val="12"/>
      <color rgb="FF000000"/>
      <name val="Verdana"/>
    </font>
    <font>
      <b/>
      <sz val="14"/>
      <color rgb="FFFFFFFF"/>
      <name val="Verdana"/>
    </font>
    <font>
      <sz val="11"/>
      <color theme="1"/>
      <name val="Verdana"/>
    </font>
    <font>
      <i/>
      <sz val="11"/>
      <color theme="1"/>
      <name val="Verdana"/>
    </font>
    <font>
      <u/>
      <sz val="12"/>
      <color theme="10"/>
      <name val="Verdana"/>
    </font>
    <font>
      <u/>
      <sz val="12"/>
      <color theme="10"/>
      <name val="Verdana"/>
    </font>
    <font>
      <sz val="11"/>
      <color theme="0"/>
      <name val="Verdana"/>
    </font>
    <font>
      <b/>
      <sz val="14"/>
      <color rgb="FFBFBFBF"/>
      <name val="Verdana"/>
    </font>
    <font>
      <i/>
      <sz val="12"/>
      <color theme="1"/>
      <name val="Verdana"/>
    </font>
    <font>
      <sz val="11"/>
      <color rgb="FFFF0000"/>
      <name val="Verdana"/>
    </font>
    <font>
      <u/>
      <sz val="11"/>
      <color rgb="FF000000"/>
      <name val="Verdana"/>
    </font>
    <font>
      <sz val="12"/>
      <color theme="1"/>
      <name val="Calibri"/>
    </font>
    <font>
      <u/>
      <sz val="11"/>
      <color rgb="FF000000"/>
      <name val="Verdana"/>
    </font>
    <font>
      <b/>
      <sz val="11"/>
      <color rgb="FFFF0000"/>
      <name val="Verdana"/>
    </font>
    <font>
      <b/>
      <sz val="14"/>
      <color theme="0"/>
      <name val="Verdana"/>
    </font>
    <font>
      <u/>
      <sz val="12"/>
      <color rgb="FF000000"/>
      <name val="Verdana"/>
    </font>
    <font>
      <sz val="10"/>
      <color rgb="FF000000"/>
      <name val="Verdana"/>
    </font>
    <font>
      <sz val="12"/>
      <color rgb="FFFF0000"/>
      <name val="Verdana"/>
    </font>
    <font>
      <sz val="14"/>
      <color rgb="FF000000"/>
      <name val="Verdana"/>
    </font>
    <font>
      <sz val="12"/>
      <color rgb="FFFFFFFF"/>
      <name val="Verdana"/>
    </font>
    <font>
      <i/>
      <sz val="11"/>
      <color rgb="FF000000"/>
      <name val="Verdana"/>
    </font>
    <font>
      <sz val="12"/>
      <color theme="1"/>
      <name val="Verdana"/>
      <scheme val="minor"/>
    </font>
    <font>
      <sz val="11"/>
      <color rgb="FF000000"/>
      <name val="Calibri"/>
    </font>
    <font>
      <sz val="14"/>
      <color theme="1"/>
      <name val="Verdana"/>
    </font>
    <font>
      <b/>
      <sz val="10"/>
      <color rgb="FF000000"/>
      <name val="Arial"/>
    </font>
    <font>
      <b/>
      <sz val="10"/>
      <color theme="0"/>
      <name val="Arial"/>
    </font>
    <font>
      <sz val="11"/>
      <color theme="0"/>
      <name val="Calibri"/>
    </font>
    <font>
      <sz val="12"/>
      <color rgb="FF0A0101"/>
      <name val="Arial"/>
    </font>
    <font>
      <sz val="14"/>
      <color theme="0"/>
      <name val="Calibri"/>
    </font>
    <font>
      <b/>
      <sz val="14"/>
      <color rgb="FF000000"/>
      <name val="Calibri"/>
    </font>
    <font>
      <i/>
      <sz val="14"/>
      <color rgb="FF000000"/>
      <name val="Calibri"/>
    </font>
    <font>
      <sz val="14"/>
      <color rgb="FF000000"/>
      <name val="Calibri"/>
    </font>
    <font>
      <b/>
      <sz val="11"/>
      <color rgb="FF000000"/>
      <name val="Lato"/>
    </font>
    <font>
      <b/>
      <i/>
      <sz val="11"/>
      <color rgb="FF000000"/>
      <name val="Lato"/>
    </font>
    <font>
      <u/>
      <sz val="12"/>
      <color theme="10"/>
      <name val="Verdana"/>
    </font>
    <font>
      <u/>
      <sz val="12"/>
      <color theme="10"/>
      <name val="Verdana"/>
    </font>
    <font>
      <sz val="10"/>
      <color rgb="FF000000"/>
      <name val="Helvetica Neue"/>
    </font>
    <font>
      <sz val="10"/>
      <color theme="1"/>
      <name val="Helvetica Neue"/>
    </font>
    <font>
      <sz val="10"/>
      <color rgb="FF231F20"/>
      <name val="Helvetica Neue"/>
    </font>
    <font>
      <i/>
      <sz val="11"/>
      <color rgb="FF000000"/>
      <name val="Calibri"/>
    </font>
    <font>
      <sz val="11"/>
      <color theme="1"/>
      <name val="Calibri"/>
    </font>
    <font>
      <sz val="11"/>
      <color rgb="FF000000"/>
      <name val="Inconsolata"/>
    </font>
    <font>
      <sz val="10"/>
      <color theme="0"/>
      <name val="Verdana"/>
    </font>
    <font>
      <b/>
      <sz val="12"/>
      <color theme="1"/>
      <name val="Verdana"/>
    </font>
    <font>
      <sz val="10"/>
      <color rgb="FF231F20"/>
      <name val="Helvetica"/>
    </font>
    <font>
      <sz val="7"/>
      <color rgb="FF000000"/>
      <name val="Times New Roman"/>
    </font>
    <font>
      <sz val="7"/>
      <color rgb="FF000000"/>
      <name val="Verdana"/>
    </font>
  </fonts>
  <fills count="23">
    <fill>
      <patternFill patternType="none"/>
    </fill>
    <fill>
      <patternFill patternType="gray125"/>
    </fill>
    <fill>
      <patternFill patternType="solid">
        <fgColor rgb="FFD8D8D8"/>
        <bgColor rgb="FFD8D8D8"/>
      </patternFill>
    </fill>
    <fill>
      <patternFill patternType="solid">
        <fgColor rgb="FF000000"/>
        <bgColor rgb="FF000000"/>
      </patternFill>
    </fill>
    <fill>
      <patternFill patternType="solid">
        <fgColor rgb="FFF2F2F2"/>
        <bgColor rgb="FFF2F2F2"/>
      </patternFill>
    </fill>
    <fill>
      <patternFill patternType="solid">
        <fgColor theme="1"/>
        <bgColor theme="1"/>
      </patternFill>
    </fill>
    <fill>
      <patternFill patternType="solid">
        <fgColor rgb="FFC00000"/>
        <bgColor rgb="FFC00000"/>
      </patternFill>
    </fill>
    <fill>
      <patternFill patternType="solid">
        <fgColor rgb="FFFFFFFF"/>
        <bgColor rgb="FFFFFFFF"/>
      </patternFill>
    </fill>
    <fill>
      <patternFill patternType="solid">
        <fgColor theme="4"/>
        <bgColor theme="4"/>
      </patternFill>
    </fill>
    <fill>
      <patternFill patternType="solid">
        <fgColor rgb="FFD9E2F3"/>
        <bgColor rgb="FFD9E2F3"/>
      </patternFill>
    </fill>
    <fill>
      <patternFill patternType="solid">
        <fgColor rgb="FF00B050"/>
        <bgColor rgb="FF00B050"/>
      </patternFill>
    </fill>
    <fill>
      <patternFill patternType="solid">
        <fgColor rgb="FFC5E0B3"/>
        <bgColor rgb="FFC5E0B3"/>
      </patternFill>
    </fill>
    <fill>
      <patternFill patternType="solid">
        <fgColor rgb="FFE2EFD9"/>
        <bgColor rgb="FFE2EFD9"/>
      </patternFill>
    </fill>
    <fill>
      <patternFill patternType="solid">
        <fgColor rgb="FF7030A0"/>
        <bgColor rgb="FF7030A0"/>
      </patternFill>
    </fill>
    <fill>
      <patternFill patternType="solid">
        <fgColor rgb="FFD9D9D9"/>
        <bgColor rgb="FFD9D9D9"/>
      </patternFill>
    </fill>
    <fill>
      <patternFill patternType="solid">
        <fgColor rgb="FF0070C0"/>
        <bgColor rgb="FF0070C0"/>
      </patternFill>
    </fill>
    <fill>
      <patternFill patternType="solid">
        <fgColor theme="0"/>
        <bgColor theme="0"/>
      </patternFill>
    </fill>
    <fill>
      <patternFill patternType="solid">
        <fgColor rgb="FFE6B8AF"/>
        <bgColor rgb="FFE6B8AF"/>
      </patternFill>
    </fill>
    <fill>
      <patternFill patternType="solid">
        <fgColor rgb="FFD9EAD3"/>
        <bgColor rgb="FFD9EAD3"/>
      </patternFill>
    </fill>
    <fill>
      <patternFill patternType="solid">
        <fgColor rgb="FFB7E1CD"/>
        <bgColor rgb="FFB7E1CD"/>
      </patternFill>
    </fill>
    <fill>
      <patternFill patternType="solid">
        <fgColor rgb="FFC9DAF8"/>
        <bgColor rgb="FFC9DAF8"/>
      </patternFill>
    </fill>
    <fill>
      <patternFill patternType="solid">
        <fgColor rgb="FFD9D2E9"/>
        <bgColor rgb="FFD9D2E9"/>
      </patternFill>
    </fill>
    <fill>
      <patternFill patternType="solid">
        <fgColor rgb="FFEAD1DC"/>
        <bgColor rgb="FFEAD1DC"/>
      </patternFill>
    </fill>
  </fills>
  <borders count="9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bottom/>
      <diagonal/>
    </border>
    <border>
      <left/>
      <right style="thin">
        <color rgb="FF000000"/>
      </right>
      <top/>
      <bottom style="thin">
        <color rgb="FF000000"/>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top/>
      <bottom/>
      <diagonal/>
    </border>
    <border>
      <left/>
      <right/>
      <top/>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CCCCCC"/>
      </left>
      <right style="thick">
        <color rgb="FFCCCCCC"/>
      </right>
      <top style="medium">
        <color rgb="FFCCCCCC"/>
      </top>
      <bottom style="medium">
        <color rgb="FFCCCCCC"/>
      </bottom>
      <diagonal/>
    </border>
    <border>
      <left style="thick">
        <color rgb="FFCCCCCC"/>
      </left>
      <right style="medium">
        <color rgb="FFCCCCCC"/>
      </right>
      <top style="medium">
        <color rgb="FFCCCCCC"/>
      </top>
      <bottom style="thick">
        <color rgb="FFCCCCCC"/>
      </bottom>
      <diagonal/>
    </border>
    <border>
      <left style="thin">
        <color rgb="FF000000"/>
      </left>
      <right/>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style="medium">
        <color rgb="FFCCCCCC"/>
      </left>
      <right style="medium">
        <color rgb="FFCCCCCC"/>
      </right>
      <top style="medium">
        <color rgb="FFCCCCCC"/>
      </top>
      <bottom/>
      <diagonal/>
    </border>
  </borders>
  <cellStyleXfs count="1">
    <xf numFmtId="0" fontId="0" fillId="0" borderId="0"/>
  </cellStyleXfs>
  <cellXfs count="363">
    <xf numFmtId="0" fontId="0" fillId="0" borderId="0" xfId="0" applyAlignment="1">
      <alignment vertical="top" wrapText="1"/>
    </xf>
    <xf numFmtId="0" fontId="1" fillId="0" borderId="1" xfId="0" applyFont="1" applyBorder="1" applyAlignment="1">
      <alignment shrinkToFit="1"/>
    </xf>
    <xf numFmtId="0" fontId="2" fillId="0" borderId="0" xfId="0" applyFont="1" applyAlignment="1">
      <alignment vertical="top" wrapText="1"/>
    </xf>
    <xf numFmtId="0" fontId="3" fillId="0" borderId="0" xfId="0" applyFont="1"/>
    <xf numFmtId="0" fontId="3" fillId="0" borderId="2" xfId="0" applyFont="1" applyBorder="1"/>
    <xf numFmtId="0" fontId="4" fillId="0" borderId="3" xfId="0" applyFont="1" applyBorder="1" applyAlignment="1">
      <alignment horizontal="center" vertical="center" wrapText="1" readingOrder="1"/>
    </xf>
    <xf numFmtId="0" fontId="5" fillId="0" borderId="0" xfId="0" applyFont="1" applyAlignment="1">
      <alignment vertical="top" wrapText="1"/>
    </xf>
    <xf numFmtId="0" fontId="6" fillId="0" borderId="3" xfId="0" applyFont="1" applyBorder="1" applyAlignment="1">
      <alignment horizontal="left" vertical="center" wrapText="1" readingOrder="1"/>
    </xf>
    <xf numFmtId="0" fontId="5" fillId="0" borderId="3" xfId="0" applyFont="1" applyBorder="1" applyAlignment="1">
      <alignment horizontal="left" vertical="center" wrapText="1" readingOrder="1"/>
    </xf>
    <xf numFmtId="0" fontId="5" fillId="0" borderId="3" xfId="0" applyFont="1" applyBorder="1" applyAlignment="1">
      <alignment vertical="top" wrapText="1"/>
    </xf>
    <xf numFmtId="0" fontId="6" fillId="0" borderId="3" xfId="0" applyFont="1" applyBorder="1" applyAlignment="1">
      <alignment vertical="top" wrapText="1"/>
    </xf>
    <xf numFmtId="0" fontId="5" fillId="0" borderId="0" xfId="0" applyFont="1" applyAlignment="1">
      <alignment horizontal="left" vertical="center" wrapText="1" readingOrder="1"/>
    </xf>
    <xf numFmtId="0" fontId="7" fillId="0" borderId="3" xfId="0" applyFont="1" applyBorder="1" applyAlignment="1">
      <alignment horizontal="left" vertical="center" wrapText="1" readingOrder="1"/>
    </xf>
    <xf numFmtId="0" fontId="3" fillId="0" borderId="4" xfId="0" applyFont="1" applyBorder="1"/>
    <xf numFmtId="0" fontId="8" fillId="2" borderId="5" xfId="0" applyFont="1" applyFill="1" applyBorder="1" applyAlignment="1">
      <alignment horizontal="center" vertical="center" wrapText="1"/>
    </xf>
    <xf numFmtId="0" fontId="2" fillId="0" borderId="0" xfId="0" applyFont="1" applyAlignment="1">
      <alignment horizontal="center" vertical="top" wrapText="1"/>
    </xf>
    <xf numFmtId="0" fontId="1" fillId="0" borderId="0" xfId="0" applyFont="1" applyAlignment="1">
      <alignment shrinkToFit="1"/>
    </xf>
    <xf numFmtId="0" fontId="3" fillId="0" borderId="3" xfId="0" applyFont="1" applyBorder="1"/>
    <xf numFmtId="0" fontId="9" fillId="0" borderId="0" xfId="0" applyFont="1" applyAlignment="1">
      <alignment vertical="top" shrinkToFit="1"/>
    </xf>
    <xf numFmtId="0" fontId="12" fillId="0" borderId="0" xfId="0" applyFont="1" applyAlignment="1">
      <alignment vertical="center" wrapText="1"/>
    </xf>
    <xf numFmtId="0" fontId="6" fillId="0" borderId="0" xfId="0" applyFont="1"/>
    <xf numFmtId="0" fontId="5" fillId="0" borderId="0" xfId="0" applyFont="1" applyAlignment="1">
      <alignment vertical="center" wrapText="1"/>
    </xf>
    <xf numFmtId="0" fontId="14" fillId="0" borderId="5" xfId="0" applyFont="1" applyBorder="1" applyAlignment="1">
      <alignment horizontal="left" vertical="center" wrapText="1"/>
    </xf>
    <xf numFmtId="0" fontId="6" fillId="0" borderId="5" xfId="0" applyFont="1" applyBorder="1" applyAlignment="1">
      <alignment vertical="center" wrapText="1"/>
    </xf>
    <xf numFmtId="0" fontId="16" fillId="0" borderId="5" xfId="0" applyFont="1" applyBorder="1" applyAlignment="1">
      <alignment vertical="center" wrapText="1"/>
    </xf>
    <xf numFmtId="0" fontId="9" fillId="0" borderId="0" xfId="0" applyFont="1" applyAlignment="1">
      <alignment horizontal="center" vertical="center" shrinkToFit="1"/>
    </xf>
    <xf numFmtId="0" fontId="6" fillId="0" borderId="0" xfId="0" applyFont="1" applyAlignment="1">
      <alignment vertical="center" wrapText="1"/>
    </xf>
    <xf numFmtId="0" fontId="15" fillId="6" borderId="10" xfId="0" applyFont="1" applyFill="1" applyBorder="1" applyAlignment="1">
      <alignment horizontal="center" vertical="center" wrapText="1"/>
    </xf>
    <xf numFmtId="0" fontId="19" fillId="0" borderId="0" xfId="0" applyFont="1"/>
    <xf numFmtId="0" fontId="7" fillId="4" borderId="5" xfId="0" applyFont="1" applyFill="1" applyBorder="1" applyAlignment="1">
      <alignment vertical="center" wrapText="1"/>
    </xf>
    <xf numFmtId="0" fontId="6" fillId="4" borderId="5" xfId="0" applyFont="1" applyFill="1" applyBorder="1" applyAlignment="1">
      <alignment vertical="center" wrapText="1"/>
    </xf>
    <xf numFmtId="0" fontId="22" fillId="4" borderId="5" xfId="0" applyFont="1" applyFill="1" applyBorder="1" applyAlignment="1">
      <alignment horizontal="left" vertical="center" wrapText="1"/>
    </xf>
    <xf numFmtId="0" fontId="26" fillId="0" borderId="0" xfId="0" applyFont="1" applyAlignment="1">
      <alignment shrinkToFit="1"/>
    </xf>
    <xf numFmtId="0" fontId="21" fillId="3" borderId="11" xfId="0" applyFont="1" applyFill="1" applyBorder="1" applyAlignment="1">
      <alignment horizontal="left" vertical="center" wrapText="1"/>
    </xf>
    <xf numFmtId="0" fontId="2" fillId="0" borderId="12" xfId="0" applyFont="1" applyBorder="1" applyAlignment="1">
      <alignment vertical="top" wrapText="1"/>
    </xf>
    <xf numFmtId="0" fontId="21" fillId="3" borderId="13"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1" fillId="8" borderId="14" xfId="0" applyFont="1" applyFill="1" applyBorder="1" applyAlignment="1">
      <alignment horizontal="center" vertical="center" wrapText="1"/>
    </xf>
    <xf numFmtId="0" fontId="6" fillId="4" borderId="10" xfId="0" applyFont="1" applyFill="1" applyBorder="1" applyAlignment="1">
      <alignment vertical="center" wrapText="1"/>
    </xf>
    <xf numFmtId="0" fontId="2" fillId="0" borderId="5" xfId="0" applyFont="1" applyBorder="1" applyAlignment="1">
      <alignment vertical="top" wrapText="1"/>
    </xf>
    <xf numFmtId="0" fontId="28" fillId="0" borderId="7" xfId="0" applyFont="1" applyBorder="1" applyAlignment="1">
      <alignment horizontal="center" vertical="top"/>
    </xf>
    <xf numFmtId="1" fontId="29" fillId="4" borderId="5" xfId="0" applyNumberFormat="1" applyFont="1" applyFill="1" applyBorder="1" applyAlignment="1">
      <alignment vertical="center" wrapText="1"/>
    </xf>
    <xf numFmtId="1" fontId="29" fillId="9" borderId="15" xfId="0" applyNumberFormat="1" applyFont="1" applyFill="1" applyBorder="1" applyAlignment="1">
      <alignment vertical="center" wrapText="1"/>
    </xf>
    <xf numFmtId="0" fontId="6" fillId="7" borderId="5" xfId="0" applyFont="1" applyFill="1" applyBorder="1" applyAlignment="1">
      <alignment horizontal="center" vertical="center" wrapText="1"/>
    </xf>
    <xf numFmtId="0" fontId="6" fillId="4" borderId="16" xfId="0" applyFont="1" applyFill="1" applyBorder="1" applyAlignment="1">
      <alignment vertical="center" wrapText="1"/>
    </xf>
    <xf numFmtId="0" fontId="6" fillId="4" borderId="17" xfId="0" applyFont="1" applyFill="1" applyBorder="1" applyAlignment="1">
      <alignment vertical="center" wrapText="1"/>
    </xf>
    <xf numFmtId="1" fontId="29" fillId="4" borderId="17" xfId="0" applyNumberFormat="1" applyFont="1" applyFill="1" applyBorder="1" applyAlignment="1">
      <alignment vertical="center" wrapText="1"/>
    </xf>
    <xf numFmtId="1" fontId="29" fillId="9" borderId="20" xfId="0" applyNumberFormat="1" applyFont="1" applyFill="1" applyBorder="1" applyAlignment="1">
      <alignment vertical="center" wrapText="1"/>
    </xf>
    <xf numFmtId="0" fontId="21" fillId="3" borderId="5"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6" fillId="0" borderId="5" xfId="0" applyFont="1" applyBorder="1" applyAlignment="1">
      <alignment vertical="top" wrapText="1"/>
    </xf>
    <xf numFmtId="1" fontId="29" fillId="9" borderId="5" xfId="0" applyNumberFormat="1" applyFont="1" applyFill="1" applyBorder="1" applyAlignment="1">
      <alignment vertical="center" wrapText="1"/>
    </xf>
    <xf numFmtId="1" fontId="6" fillId="7" borderId="5" xfId="0" applyNumberFormat="1" applyFont="1" applyFill="1" applyBorder="1" applyAlignment="1">
      <alignment vertical="center" wrapText="1"/>
    </xf>
    <xf numFmtId="0" fontId="30" fillId="0" borderId="5" xfId="0" applyFont="1" applyBorder="1" applyAlignment="1">
      <alignment vertical="top" wrapText="1"/>
    </xf>
    <xf numFmtId="0" fontId="22" fillId="0" borderId="5" xfId="0" applyFont="1" applyBorder="1" applyAlignment="1">
      <alignment vertical="top" wrapText="1"/>
    </xf>
    <xf numFmtId="0" fontId="6" fillId="0" borderId="0" xfId="0" applyFont="1" applyAlignment="1">
      <alignment horizontal="left" vertical="center"/>
    </xf>
    <xf numFmtId="0" fontId="5" fillId="0" borderId="0" xfId="0" applyFont="1" applyAlignment="1">
      <alignment horizontal="left" vertical="center" wrapText="1"/>
    </xf>
    <xf numFmtId="0" fontId="6" fillId="4" borderId="5" xfId="0" applyFont="1" applyFill="1" applyBorder="1" applyAlignment="1">
      <alignment horizontal="left" vertical="center" wrapText="1"/>
    </xf>
    <xf numFmtId="0" fontId="31" fillId="0" borderId="0" xfId="0" applyFont="1" applyAlignment="1">
      <alignment vertical="top" wrapText="1"/>
    </xf>
    <xf numFmtId="0" fontId="6" fillId="7" borderId="21" xfId="0" applyFont="1" applyFill="1" applyBorder="1" applyAlignment="1">
      <alignment horizontal="left" vertical="top" wrapText="1"/>
    </xf>
    <xf numFmtId="0" fontId="2" fillId="0" borderId="5" xfId="0" applyFont="1" applyBorder="1" applyAlignment="1">
      <alignment wrapText="1"/>
    </xf>
    <xf numFmtId="0" fontId="6" fillId="7" borderId="22" xfId="0" applyFont="1" applyFill="1" applyBorder="1" applyAlignment="1">
      <alignment horizontal="left" vertical="top" wrapText="1"/>
    </xf>
    <xf numFmtId="0" fontId="6" fillId="7" borderId="5" xfId="0" applyFont="1" applyFill="1" applyBorder="1" applyAlignment="1">
      <alignment horizontal="left" vertical="center" wrapText="1"/>
    </xf>
    <xf numFmtId="0" fontId="32" fillId="7" borderId="5" xfId="0" applyFont="1" applyFill="1" applyBorder="1" applyAlignment="1">
      <alignment horizontal="left" vertical="center" wrapText="1"/>
    </xf>
    <xf numFmtId="0" fontId="6" fillId="0" borderId="5" xfId="0" applyFont="1" applyBorder="1" applyAlignment="1">
      <alignment horizontal="left" vertical="center" wrapText="1"/>
    </xf>
    <xf numFmtId="0" fontId="26" fillId="0" borderId="0" xfId="0" applyFont="1"/>
    <xf numFmtId="0" fontId="6" fillId="7" borderId="10" xfId="0" applyFont="1" applyFill="1" applyBorder="1" applyAlignment="1">
      <alignment horizontal="left" vertical="center" wrapText="1"/>
    </xf>
    <xf numFmtId="0" fontId="6" fillId="7" borderId="13" xfId="0" applyFont="1" applyFill="1" applyBorder="1" applyAlignment="1">
      <alignment horizontal="center" vertical="center" wrapText="1"/>
    </xf>
    <xf numFmtId="0" fontId="6" fillId="7" borderId="23" xfId="0" applyFont="1" applyFill="1" applyBorder="1" applyAlignment="1">
      <alignment horizontal="left" vertical="center" wrapText="1"/>
    </xf>
    <xf numFmtId="0" fontId="6" fillId="0" borderId="0" xfId="0" applyFont="1" applyAlignment="1">
      <alignment wrapText="1"/>
    </xf>
    <xf numFmtId="0" fontId="33" fillId="0" borderId="0" xfId="0" applyFont="1" applyAlignment="1">
      <alignment wrapText="1"/>
    </xf>
    <xf numFmtId="0" fontId="13" fillId="10" borderId="10" xfId="0" applyFont="1" applyFill="1" applyBorder="1" applyAlignment="1">
      <alignment horizontal="center" vertical="center" wrapText="1"/>
    </xf>
    <xf numFmtId="0" fontId="7" fillId="0" borderId="5"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5" fillId="0" borderId="2" xfId="0" applyFont="1" applyBorder="1" applyAlignment="1">
      <alignment vertical="center" wrapText="1"/>
    </xf>
    <xf numFmtId="0" fontId="7" fillId="0" borderId="3" xfId="0" applyFont="1" applyBorder="1" applyAlignment="1">
      <alignment vertical="center" wrapText="1"/>
    </xf>
    <xf numFmtId="0" fontId="7" fillId="0" borderId="29" xfId="0" applyFont="1" applyBorder="1" applyAlignment="1">
      <alignment vertical="center" wrapText="1"/>
    </xf>
    <xf numFmtId="0" fontId="14" fillId="0" borderId="0" xfId="0" applyFont="1" applyAlignment="1">
      <alignment vertical="center" wrapText="1"/>
    </xf>
    <xf numFmtId="0" fontId="6" fillId="0" borderId="0" xfId="0" applyFont="1" applyAlignment="1">
      <alignment horizontal="left" vertical="center" wrapText="1"/>
    </xf>
    <xf numFmtId="0" fontId="14" fillId="0" borderId="31" xfId="0" applyFont="1" applyBorder="1" applyAlignment="1">
      <alignment vertical="center" wrapText="1"/>
    </xf>
    <xf numFmtId="164" fontId="6" fillId="0" borderId="0" xfId="0" applyNumberFormat="1" applyFont="1" applyAlignment="1">
      <alignment horizontal="left" vertical="center"/>
    </xf>
    <xf numFmtId="0" fontId="14" fillId="0" borderId="34" xfId="0" applyFont="1" applyBorder="1" applyAlignment="1">
      <alignment horizontal="center" vertical="center" wrapText="1"/>
    </xf>
    <xf numFmtId="0" fontId="14" fillId="0" borderId="0" xfId="0" applyFont="1" applyAlignment="1">
      <alignment wrapText="1"/>
    </xf>
    <xf numFmtId="0" fontId="36" fillId="0" borderId="0" xfId="0" applyFont="1" applyAlignment="1">
      <alignment wrapText="1"/>
    </xf>
    <xf numFmtId="0" fontId="7" fillId="4" borderId="35"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7" xfId="0" applyFont="1" applyFill="1" applyBorder="1" applyAlignment="1">
      <alignment horizontal="center" vertical="center" wrapText="1"/>
    </xf>
    <xf numFmtId="0" fontId="6" fillId="0" borderId="0" xfId="0" applyFont="1" applyAlignment="1">
      <alignment horizontal="right" wrapText="1"/>
    </xf>
    <xf numFmtId="0" fontId="5" fillId="0" borderId="38" xfId="0" applyFont="1" applyBorder="1" applyAlignment="1">
      <alignment horizontal="left" vertical="center" wrapText="1"/>
    </xf>
    <xf numFmtId="0" fontId="5" fillId="0" borderId="4" xfId="0" applyFont="1" applyBorder="1" applyAlignment="1">
      <alignment horizontal="center" vertical="center" wrapText="1"/>
    </xf>
    <xf numFmtId="0" fontId="5" fillId="4" borderId="13" xfId="0" applyFont="1" applyFill="1" applyBorder="1" applyAlignment="1">
      <alignment horizontal="center" vertical="center" wrapText="1"/>
    </xf>
    <xf numFmtId="9" fontId="5" fillId="0" borderId="39" xfId="0" applyNumberFormat="1" applyFont="1" applyBorder="1" applyAlignment="1">
      <alignment horizontal="center" vertical="center" wrapText="1"/>
    </xf>
    <xf numFmtId="9" fontId="6" fillId="0" borderId="0" xfId="0" applyNumberFormat="1" applyFont="1" applyAlignment="1">
      <alignment horizontal="right" wrapText="1"/>
    </xf>
    <xf numFmtId="0" fontId="5" fillId="0" borderId="40" xfId="0" applyFont="1" applyBorder="1" applyAlignment="1">
      <alignment horizontal="left" vertical="center" wrapText="1"/>
    </xf>
    <xf numFmtId="0" fontId="5" fillId="0" borderId="5" xfId="0" applyFont="1" applyBorder="1" applyAlignment="1">
      <alignment horizontal="center" vertical="center" wrapText="1"/>
    </xf>
    <xf numFmtId="0" fontId="5" fillId="4" borderId="5" xfId="0" applyFont="1" applyFill="1" applyBorder="1" applyAlignment="1">
      <alignment horizontal="center" vertical="center" wrapText="1"/>
    </xf>
    <xf numFmtId="9" fontId="5" fillId="0" borderId="41" xfId="0" applyNumberFormat="1" applyFont="1" applyBorder="1" applyAlignment="1">
      <alignment horizontal="center" vertical="center" wrapText="1"/>
    </xf>
    <xf numFmtId="0" fontId="5" fillId="0" borderId="42" xfId="0" applyFont="1" applyBorder="1" applyAlignment="1">
      <alignment horizontal="left" vertical="center" wrapText="1"/>
    </xf>
    <xf numFmtId="0" fontId="5" fillId="0" borderId="1" xfId="0" applyFont="1" applyBorder="1" applyAlignment="1">
      <alignment horizontal="center" vertical="center" wrapText="1"/>
    </xf>
    <xf numFmtId="0" fontId="5" fillId="4" borderId="17" xfId="0" applyFont="1" applyFill="1" applyBorder="1" applyAlignment="1">
      <alignment horizontal="center" vertical="center" wrapText="1"/>
    </xf>
    <xf numFmtId="9" fontId="5" fillId="0" borderId="43" xfId="0" applyNumberFormat="1" applyFont="1" applyBorder="1" applyAlignment="1">
      <alignment horizontal="center" vertical="center" wrapText="1"/>
    </xf>
    <xf numFmtId="1" fontId="7" fillId="4" borderId="36" xfId="0" applyNumberFormat="1" applyFont="1" applyFill="1" applyBorder="1" applyAlignment="1">
      <alignment horizontal="center" vertical="center" wrapText="1"/>
    </xf>
    <xf numFmtId="9" fontId="7" fillId="4" borderId="37" xfId="0" applyNumberFormat="1" applyFont="1" applyFill="1" applyBorder="1" applyAlignment="1">
      <alignment horizontal="center" vertical="center" wrapText="1"/>
    </xf>
    <xf numFmtId="0" fontId="15" fillId="8" borderId="34" xfId="0" applyFont="1" applyFill="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9" borderId="45" xfId="0" applyFont="1" applyFill="1" applyBorder="1" applyAlignment="1">
      <alignment horizontal="center" vertical="center" wrapText="1"/>
    </xf>
    <xf numFmtId="0" fontId="7" fillId="12" borderId="36" xfId="0" applyFont="1" applyFill="1" applyBorder="1" applyAlignment="1">
      <alignment horizontal="center" vertical="center" wrapText="1"/>
    </xf>
    <xf numFmtId="0" fontId="7" fillId="12" borderId="37" xfId="0" applyFont="1" applyFill="1" applyBorder="1" applyAlignment="1">
      <alignment horizontal="center" vertical="center" wrapText="1"/>
    </xf>
    <xf numFmtId="0" fontId="13" fillId="0" borderId="46" xfId="0" applyFont="1" applyBorder="1" applyAlignment="1">
      <alignment vertical="center" wrapText="1"/>
    </xf>
    <xf numFmtId="0" fontId="5" fillId="0" borderId="4" xfId="0" applyFont="1" applyBorder="1" applyAlignment="1">
      <alignment vertical="center" wrapText="1"/>
    </xf>
    <xf numFmtId="0" fontId="5" fillId="0" borderId="47" xfId="0" applyFont="1" applyBorder="1" applyAlignment="1">
      <alignment vertical="center" wrapText="1"/>
    </xf>
    <xf numFmtId="0" fontId="5" fillId="9" borderId="48" xfId="0" applyFont="1" applyFill="1" applyBorder="1" applyAlignment="1">
      <alignment vertical="center" wrapText="1"/>
    </xf>
    <xf numFmtId="0" fontId="5" fillId="7" borderId="49" xfId="0" applyFont="1" applyFill="1" applyBorder="1" applyAlignment="1">
      <alignment vertical="center" wrapText="1"/>
    </xf>
    <xf numFmtId="0" fontId="5" fillId="12" borderId="23" xfId="0" applyFont="1" applyFill="1" applyBorder="1" applyAlignment="1">
      <alignment vertical="center" wrapText="1"/>
    </xf>
    <xf numFmtId="0" fontId="5" fillId="12" borderId="50" xfId="0" applyFont="1" applyFill="1" applyBorder="1" applyAlignment="1">
      <alignment vertical="center" wrapText="1"/>
    </xf>
    <xf numFmtId="0" fontId="13" fillId="3" borderId="40" xfId="0" applyFont="1" applyFill="1" applyBorder="1" applyAlignment="1">
      <alignment vertical="center" wrapText="1"/>
    </xf>
    <xf numFmtId="0" fontId="13" fillId="5" borderId="5" xfId="0" applyFont="1" applyFill="1" applyBorder="1" applyAlignment="1">
      <alignment horizontal="center" vertical="center" wrapText="1"/>
    </xf>
    <xf numFmtId="0" fontId="13" fillId="5" borderId="41" xfId="0" applyFont="1" applyFill="1" applyBorder="1" applyAlignment="1">
      <alignment horizontal="center" vertical="center" wrapText="1"/>
    </xf>
    <xf numFmtId="0" fontId="13" fillId="5" borderId="51" xfId="0" applyFont="1" applyFill="1" applyBorder="1" applyAlignment="1">
      <alignment horizontal="center" vertical="center" wrapText="1"/>
    </xf>
    <xf numFmtId="0" fontId="13" fillId="5" borderId="49" xfId="0" applyFont="1" applyFill="1" applyBorder="1" applyAlignment="1">
      <alignment horizontal="center" vertical="center" wrapText="1"/>
    </xf>
    <xf numFmtId="0" fontId="5" fillId="0" borderId="40" xfId="0" applyFont="1" applyBorder="1" applyAlignment="1">
      <alignment vertical="center" wrapText="1"/>
    </xf>
    <xf numFmtId="0" fontId="5" fillId="0" borderId="5" xfId="0" applyFont="1" applyBorder="1" applyAlignment="1">
      <alignment vertical="top" wrapText="1"/>
    </xf>
    <xf numFmtId="0" fontId="2" fillId="9" borderId="48" xfId="0" applyFont="1" applyFill="1" applyBorder="1" applyAlignment="1">
      <alignment vertical="top" wrapText="1"/>
    </xf>
    <xf numFmtId="0" fontId="5" fillId="7" borderId="40"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5" fillId="0" borderId="5" xfId="0" applyFont="1" applyBorder="1" applyAlignment="1">
      <alignment vertical="center" wrapText="1"/>
    </xf>
    <xf numFmtId="0" fontId="5" fillId="0" borderId="41" xfId="0" applyFont="1" applyBorder="1" applyAlignment="1">
      <alignment vertical="center" wrapText="1"/>
    </xf>
    <xf numFmtId="0" fontId="2" fillId="9" borderId="51" xfId="0" applyFont="1" applyFill="1" applyBorder="1" applyAlignment="1">
      <alignment vertical="top" wrapText="1"/>
    </xf>
    <xf numFmtId="0" fontId="13" fillId="5" borderId="48" xfId="0" applyFont="1" applyFill="1" applyBorder="1" applyAlignment="1">
      <alignment horizontal="center" vertical="center" wrapText="1"/>
    </xf>
    <xf numFmtId="0" fontId="13" fillId="5" borderId="40" xfId="0" applyFont="1" applyFill="1" applyBorder="1" applyAlignment="1">
      <alignment horizontal="center" vertical="center" wrapText="1"/>
    </xf>
    <xf numFmtId="1" fontId="5" fillId="0" borderId="41" xfId="0" applyNumberFormat="1" applyFont="1" applyBorder="1" applyAlignment="1">
      <alignment vertical="center" wrapText="1"/>
    </xf>
    <xf numFmtId="0" fontId="5" fillId="0" borderId="40" xfId="0" applyFont="1" applyBorder="1" applyAlignment="1">
      <alignment vertical="top" wrapText="1"/>
    </xf>
    <xf numFmtId="0" fontId="5" fillId="0" borderId="53" xfId="0" applyFont="1" applyBorder="1" applyAlignment="1">
      <alignment vertical="center" wrapText="1"/>
    </xf>
    <xf numFmtId="0" fontId="5" fillId="0" borderId="54" xfId="0" applyFont="1" applyBorder="1" applyAlignment="1">
      <alignment vertical="top" wrapText="1"/>
    </xf>
    <xf numFmtId="0" fontId="5" fillId="0" borderId="54" xfId="0" applyFont="1" applyBorder="1" applyAlignment="1">
      <alignment vertical="center" wrapText="1"/>
    </xf>
    <xf numFmtId="0" fontId="5" fillId="0" borderId="55" xfId="0" applyFont="1" applyBorder="1" applyAlignment="1">
      <alignment vertical="center" wrapText="1"/>
    </xf>
    <xf numFmtId="0" fontId="2" fillId="9" borderId="56" xfId="0" applyFont="1" applyFill="1" applyBorder="1" applyAlignment="1">
      <alignment vertical="top" wrapText="1"/>
    </xf>
    <xf numFmtId="0" fontId="5" fillId="7" borderId="53" xfId="0" applyFont="1" applyFill="1" applyBorder="1" applyAlignment="1">
      <alignment horizontal="center" vertical="center" wrapText="1"/>
    </xf>
    <xf numFmtId="0" fontId="5" fillId="12" borderId="54" xfId="0" applyFont="1" applyFill="1" applyBorder="1" applyAlignment="1">
      <alignment horizontal="center" vertical="center" wrapText="1"/>
    </xf>
    <xf numFmtId="0" fontId="5" fillId="0" borderId="54" xfId="0" applyFont="1" applyBorder="1" applyAlignment="1">
      <alignment horizontal="center" vertical="center" wrapText="1"/>
    </xf>
    <xf numFmtId="0" fontId="37" fillId="12" borderId="55" xfId="0" applyFont="1" applyFill="1" applyBorder="1" applyAlignment="1">
      <alignment horizontal="center" vertical="center" wrapText="1"/>
    </xf>
    <xf numFmtId="164" fontId="6" fillId="0" borderId="0" xfId="0" applyNumberFormat="1" applyFont="1" applyAlignment="1">
      <alignment vertical="center" wrapText="1"/>
    </xf>
    <xf numFmtId="164" fontId="26" fillId="0" borderId="0" xfId="0" applyNumberFormat="1" applyFont="1" applyAlignment="1">
      <alignment vertical="center" shrinkToFit="1"/>
    </xf>
    <xf numFmtId="164" fontId="6" fillId="0" borderId="0" xfId="0" applyNumberFormat="1" applyFont="1" applyAlignment="1">
      <alignment wrapText="1"/>
    </xf>
    <xf numFmtId="0" fontId="10" fillId="0" borderId="0" xfId="0" applyFont="1" applyAlignment="1">
      <alignment vertical="center" wrapText="1"/>
    </xf>
    <xf numFmtId="14" fontId="20" fillId="0" borderId="5" xfId="0" applyNumberFormat="1" applyFont="1" applyBorder="1" applyAlignment="1">
      <alignment vertical="center" wrapText="1"/>
    </xf>
    <xf numFmtId="0" fontId="21" fillId="0" borderId="5" xfId="0" applyFont="1" applyBorder="1" applyAlignment="1">
      <alignment vertical="center" wrapText="1"/>
    </xf>
    <xf numFmtId="0" fontId="39" fillId="0" borderId="5" xfId="0" applyFont="1" applyBorder="1" applyAlignment="1">
      <alignment vertical="center" wrapText="1"/>
    </xf>
    <xf numFmtId="0" fontId="40" fillId="0" borderId="5" xfId="0" applyFont="1" applyBorder="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6" fillId="0" borderId="0" xfId="0" applyFont="1" applyAlignment="1">
      <alignment vertical="center"/>
    </xf>
    <xf numFmtId="0" fontId="4" fillId="0" borderId="0" xfId="0" applyFont="1" applyAlignment="1">
      <alignment horizontal="left" vertical="center" wrapText="1"/>
    </xf>
    <xf numFmtId="0" fontId="41" fillId="0" borderId="0" xfId="0" applyFont="1" applyAlignment="1">
      <alignment vertical="top" wrapText="1"/>
    </xf>
    <xf numFmtId="0" fontId="8" fillId="4" borderId="5" xfId="0" applyFont="1" applyFill="1" applyBorder="1" applyAlignment="1">
      <alignment horizontal="left" vertical="center" wrapText="1"/>
    </xf>
    <xf numFmtId="49" fontId="21" fillId="3" borderId="5"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0" borderId="5" xfId="0" applyNumberFormat="1" applyFont="1" applyBorder="1" applyAlignment="1">
      <alignment horizontal="center" vertical="center" wrapText="1"/>
    </xf>
    <xf numFmtId="0" fontId="6"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49" fontId="6" fillId="2" borderId="5" xfId="0" applyNumberFormat="1" applyFont="1" applyFill="1" applyBorder="1" applyAlignment="1">
      <alignment vertical="center" wrapText="1"/>
    </xf>
    <xf numFmtId="49" fontId="6" fillId="2" borderId="5" xfId="0" applyNumberFormat="1" applyFont="1" applyFill="1" applyBorder="1" applyAlignment="1">
      <alignment horizontal="left" vertical="center" wrapText="1"/>
    </xf>
    <xf numFmtId="49" fontId="6" fillId="14" borderId="5" xfId="0" applyNumberFormat="1" applyFont="1" applyFill="1" applyBorder="1" applyAlignment="1">
      <alignment horizontal="center" vertical="center" wrapText="1"/>
    </xf>
    <xf numFmtId="0" fontId="42" fillId="14" borderId="5" xfId="0" applyFont="1" applyFill="1" applyBorder="1" applyAlignment="1">
      <alignment horizontal="center" vertical="center" wrapText="1"/>
    </xf>
    <xf numFmtId="0" fontId="19" fillId="0" borderId="0" xfId="0" applyFont="1" applyAlignment="1">
      <alignment horizontal="center" vertical="center"/>
    </xf>
    <xf numFmtId="0" fontId="6" fillId="0" borderId="0" xfId="0" applyFont="1" applyAlignment="1">
      <alignment horizontal="center" vertical="center"/>
    </xf>
    <xf numFmtId="0" fontId="6" fillId="2" borderId="5" xfId="0" applyFont="1" applyFill="1" applyBorder="1" applyAlignment="1">
      <alignment vertical="center" wrapText="1"/>
    </xf>
    <xf numFmtId="0" fontId="33" fillId="0" borderId="0" xfId="0" applyFont="1" applyAlignment="1">
      <alignment horizontal="center" wrapText="1"/>
    </xf>
    <xf numFmtId="0" fontId="14" fillId="0" borderId="40" xfId="0" applyFont="1" applyBorder="1" applyAlignment="1">
      <alignment horizontal="left" vertical="center" wrapText="1"/>
    </xf>
    <xf numFmtId="0" fontId="14" fillId="0" borderId="40" xfId="0" applyFont="1" applyBorder="1" applyAlignment="1">
      <alignment vertical="center" wrapText="1"/>
    </xf>
    <xf numFmtId="9" fontId="42" fillId="0" borderId="54" xfId="0" applyNumberFormat="1" applyFont="1" applyBorder="1" applyAlignment="1">
      <alignment horizontal="center" vertical="center"/>
    </xf>
    <xf numFmtId="0" fontId="7" fillId="0" borderId="54" xfId="0" applyFont="1" applyBorder="1" applyAlignment="1">
      <alignment horizontal="center" vertical="center" wrapText="1"/>
    </xf>
    <xf numFmtId="0" fontId="42" fillId="0" borderId="70" xfId="0" applyFont="1" applyBorder="1" applyAlignment="1">
      <alignment wrapText="1"/>
    </xf>
    <xf numFmtId="10" fontId="42" fillId="0" borderId="70" xfId="0" applyNumberFormat="1" applyFont="1" applyBorder="1" applyAlignment="1">
      <alignment wrapText="1"/>
    </xf>
    <xf numFmtId="0" fontId="44" fillId="0" borderId="0" xfId="0" applyFont="1" applyAlignment="1">
      <alignment wrapText="1"/>
    </xf>
    <xf numFmtId="164" fontId="42" fillId="0" borderId="0" xfId="0" applyNumberFormat="1" applyFont="1"/>
    <xf numFmtId="0" fontId="5" fillId="0" borderId="47" xfId="0" applyFont="1" applyBorder="1" applyAlignment="1">
      <alignment vertical="top" wrapText="1"/>
    </xf>
    <xf numFmtId="0" fontId="45" fillId="0" borderId="0" xfId="0" applyFont="1" applyAlignment="1">
      <alignment wrapText="1"/>
    </xf>
    <xf numFmtId="0" fontId="9" fillId="0" borderId="0" xfId="0" applyFont="1" applyAlignment="1">
      <alignment vertical="top" wrapText="1"/>
    </xf>
    <xf numFmtId="164" fontId="46" fillId="0" borderId="0" xfId="0" applyNumberFormat="1" applyFont="1"/>
    <xf numFmtId="10" fontId="47" fillId="0" borderId="0" xfId="0" applyNumberFormat="1" applyFont="1" applyAlignment="1">
      <alignment vertical="top" wrapText="1"/>
    </xf>
    <xf numFmtId="0" fontId="47" fillId="0" borderId="0" xfId="0" applyFont="1" applyAlignment="1">
      <alignment vertical="top" wrapText="1"/>
    </xf>
    <xf numFmtId="0" fontId="14" fillId="0" borderId="5" xfId="0" applyFont="1" applyBorder="1" applyAlignment="1">
      <alignment vertical="center" wrapText="1"/>
    </xf>
    <xf numFmtId="0" fontId="5" fillId="0" borderId="5" xfId="0" applyFont="1" applyBorder="1" applyAlignment="1">
      <alignment horizontal="left" vertical="center" wrapText="1"/>
    </xf>
    <xf numFmtId="0" fontId="9" fillId="16" borderId="15" xfId="0" applyFont="1" applyFill="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164" fontId="5" fillId="0" borderId="5" xfId="0" applyNumberFormat="1" applyFont="1" applyBorder="1" applyAlignment="1">
      <alignment vertical="top" wrapText="1"/>
    </xf>
    <xf numFmtId="0" fontId="48" fillId="0" borderId="0" xfId="0" applyFont="1" applyAlignment="1">
      <alignment horizontal="left" vertical="top" shrinkToFit="1"/>
    </xf>
    <xf numFmtId="0" fontId="50" fillId="14" borderId="22" xfId="0" applyFont="1" applyFill="1" applyBorder="1" applyAlignment="1">
      <alignment horizontal="left" vertical="top" wrapText="1"/>
    </xf>
    <xf numFmtId="0" fontId="51" fillId="0" borderId="0" xfId="0" applyFont="1" applyAlignment="1">
      <alignment horizontal="left" vertical="top" wrapText="1"/>
    </xf>
    <xf numFmtId="0" fontId="52" fillId="0" borderId="0" xfId="0" applyFont="1" applyAlignment="1">
      <alignment horizontal="left" vertical="top" wrapText="1"/>
    </xf>
    <xf numFmtId="0" fontId="52" fillId="17" borderId="22" xfId="0" applyFont="1" applyFill="1" applyBorder="1" applyAlignment="1">
      <alignment horizontal="left" vertical="top" wrapText="1"/>
    </xf>
    <xf numFmtId="0" fontId="52" fillId="18" borderId="22" xfId="0" applyFont="1" applyFill="1" applyBorder="1" applyAlignment="1">
      <alignment horizontal="left" vertical="top" wrapText="1"/>
    </xf>
    <xf numFmtId="0" fontId="52" fillId="19" borderId="22" xfId="0" applyFont="1" applyFill="1" applyBorder="1" applyAlignment="1">
      <alignment horizontal="left" vertical="top" wrapText="1"/>
    </xf>
    <xf numFmtId="0" fontId="52" fillId="20" borderId="22" xfId="0" applyFont="1" applyFill="1" applyBorder="1" applyAlignment="1">
      <alignment horizontal="left" vertical="top" wrapText="1"/>
    </xf>
    <xf numFmtId="0" fontId="52" fillId="21" borderId="22" xfId="0" applyFont="1" applyFill="1" applyBorder="1" applyAlignment="1">
      <alignment horizontal="left" vertical="top" wrapText="1"/>
    </xf>
    <xf numFmtId="0" fontId="52" fillId="22" borderId="22" xfId="0" applyFont="1" applyFill="1" applyBorder="1" applyAlignment="1">
      <alignment horizontal="left" vertical="top" wrapText="1"/>
    </xf>
    <xf numFmtId="0" fontId="53" fillId="14" borderId="22" xfId="0" applyFont="1" applyFill="1" applyBorder="1" applyAlignment="1">
      <alignment horizontal="left" vertical="top" wrapText="1"/>
    </xf>
    <xf numFmtId="0" fontId="6" fillId="0" borderId="70" xfId="0" applyFont="1" applyBorder="1" applyAlignment="1">
      <alignment vertical="top" wrapText="1"/>
    </xf>
    <xf numFmtId="0" fontId="6" fillId="17" borderId="70" xfId="0" applyFont="1" applyFill="1" applyBorder="1" applyAlignment="1">
      <alignment vertical="top" wrapText="1"/>
    </xf>
    <xf numFmtId="0" fontId="6" fillId="18" borderId="70" xfId="0" applyFont="1" applyFill="1" applyBorder="1" applyAlignment="1">
      <alignment vertical="top" wrapText="1"/>
    </xf>
    <xf numFmtId="0" fontId="6" fillId="19" borderId="70" xfId="0" applyFont="1" applyFill="1" applyBorder="1" applyAlignment="1">
      <alignment vertical="top" wrapText="1"/>
    </xf>
    <xf numFmtId="0" fontId="6" fillId="20" borderId="70" xfId="0" applyFont="1" applyFill="1" applyBorder="1" applyAlignment="1">
      <alignment vertical="top" wrapText="1"/>
    </xf>
    <xf numFmtId="0" fontId="6" fillId="21" borderId="70" xfId="0" applyFont="1" applyFill="1" applyBorder="1" applyAlignment="1">
      <alignment vertical="top" wrapText="1"/>
    </xf>
    <xf numFmtId="0" fontId="6" fillId="22" borderId="70" xfId="0" applyFont="1" applyFill="1" applyBorder="1" applyAlignment="1">
      <alignment vertical="top" wrapText="1"/>
    </xf>
    <xf numFmtId="0" fontId="6" fillId="22" borderId="80" xfId="0" applyFont="1" applyFill="1" applyBorder="1" applyAlignment="1">
      <alignment vertical="top" wrapText="1"/>
    </xf>
    <xf numFmtId="0" fontId="42" fillId="0" borderId="0" xfId="0" applyFont="1" applyAlignment="1">
      <alignment horizontal="left" vertical="top" wrapText="1"/>
    </xf>
    <xf numFmtId="10" fontId="42" fillId="0" borderId="0" xfId="0" applyNumberFormat="1" applyFont="1" applyAlignment="1">
      <alignment horizontal="left" vertical="top" wrapText="1"/>
    </xf>
    <xf numFmtId="0" fontId="6" fillId="22" borderId="81" xfId="0" applyFont="1" applyFill="1" applyBorder="1" applyAlignment="1">
      <alignment vertical="top" wrapText="1"/>
    </xf>
    <xf numFmtId="0" fontId="6" fillId="22" borderId="82" xfId="0" applyFont="1" applyFill="1" applyBorder="1" applyAlignment="1">
      <alignment vertical="top" wrapText="1"/>
    </xf>
    <xf numFmtId="0" fontId="6" fillId="22" borderId="83" xfId="0" applyFont="1" applyFill="1" applyBorder="1" applyAlignment="1">
      <alignment vertical="center" wrapText="1"/>
    </xf>
    <xf numFmtId="0" fontId="6" fillId="22" borderId="70" xfId="0" applyFont="1" applyFill="1" applyBorder="1" applyAlignment="1">
      <alignment vertical="center" wrapText="1"/>
    </xf>
    <xf numFmtId="1" fontId="6" fillId="17" borderId="70" xfId="0" applyNumberFormat="1" applyFont="1" applyFill="1" applyBorder="1" applyAlignment="1">
      <alignment vertical="top" wrapText="1"/>
    </xf>
    <xf numFmtId="0" fontId="6" fillId="18" borderId="5" xfId="0" applyFont="1" applyFill="1" applyBorder="1" applyAlignment="1">
      <alignment horizontal="left" vertical="top" wrapText="1"/>
    </xf>
    <xf numFmtId="0" fontId="6" fillId="19" borderId="5" xfId="0" applyFont="1" applyFill="1" applyBorder="1" applyAlignment="1">
      <alignment horizontal="left" vertical="top" wrapText="1"/>
    </xf>
    <xf numFmtId="0" fontId="6" fillId="17" borderId="17" xfId="0" applyFont="1" applyFill="1" applyBorder="1" applyAlignment="1">
      <alignment horizontal="left" vertical="top" wrapText="1"/>
    </xf>
    <xf numFmtId="0" fontId="6" fillId="17" borderId="70" xfId="0" applyFont="1" applyFill="1" applyBorder="1" applyAlignment="1">
      <alignment horizontal="left" vertical="top" wrapText="1"/>
    </xf>
    <xf numFmtId="0" fontId="6" fillId="22" borderId="81" xfId="0" applyFont="1" applyFill="1" applyBorder="1" applyAlignment="1">
      <alignment horizontal="right" vertical="top" wrapText="1"/>
    </xf>
    <xf numFmtId="0" fontId="46" fillId="0" borderId="0" xfId="0" applyFont="1" applyAlignment="1">
      <alignment horizontal="left" vertical="top" shrinkToFit="1"/>
    </xf>
    <xf numFmtId="0" fontId="5" fillId="0" borderId="0" xfId="0" applyFont="1" applyAlignment="1">
      <alignment horizontal="left" vertical="top" wrapText="1"/>
    </xf>
    <xf numFmtId="0" fontId="19" fillId="0" borderId="0" xfId="0" applyFont="1" applyAlignment="1">
      <alignment horizontal="left"/>
    </xf>
    <xf numFmtId="0" fontId="2" fillId="0" borderId="5" xfId="0" applyFont="1" applyBorder="1" applyAlignment="1">
      <alignment horizontal="left" vertical="top" wrapText="1"/>
    </xf>
    <xf numFmtId="0" fontId="54" fillId="0" borderId="5" xfId="0" applyFont="1" applyBorder="1" applyAlignment="1">
      <alignment vertical="top" wrapText="1"/>
    </xf>
    <xf numFmtId="0" fontId="55" fillId="0" borderId="5" xfId="0" applyFont="1" applyBorder="1" applyAlignment="1">
      <alignment horizontal="left" vertical="top" wrapText="1"/>
    </xf>
    <xf numFmtId="49" fontId="21" fillId="3" borderId="5" xfId="0" applyNumberFormat="1" applyFont="1" applyFill="1" applyBorder="1" applyAlignment="1">
      <alignment horizontal="left" vertical="center" wrapText="1"/>
    </xf>
    <xf numFmtId="0" fontId="6" fillId="2" borderId="5" xfId="0" applyFont="1" applyFill="1" applyBorder="1" applyAlignment="1">
      <alignment horizontal="left" vertical="center" wrapText="1"/>
    </xf>
    <xf numFmtId="0" fontId="33" fillId="0" borderId="0" xfId="0" applyFont="1" applyAlignment="1">
      <alignment horizontal="left" wrapText="1"/>
    </xf>
    <xf numFmtId="49" fontId="56" fillId="0" borderId="0" xfId="0" applyNumberFormat="1" applyFont="1" applyAlignment="1">
      <alignment horizontal="center" vertical="center"/>
    </xf>
    <xf numFmtId="0" fontId="56" fillId="0" borderId="0" xfId="0" applyFont="1" applyAlignment="1">
      <alignment horizontal="left" vertical="center" wrapText="1"/>
    </xf>
    <xf numFmtId="0" fontId="56" fillId="0" borderId="0" xfId="0" applyFont="1" applyAlignment="1">
      <alignment vertical="top" wrapText="1"/>
    </xf>
    <xf numFmtId="49" fontId="56" fillId="0" borderId="0" xfId="0" applyNumberFormat="1" applyFont="1" applyAlignment="1">
      <alignment horizontal="center" vertical="center" wrapText="1"/>
    </xf>
    <xf numFmtId="0" fontId="56" fillId="0" borderId="0" xfId="0" applyFont="1"/>
    <xf numFmtId="0" fontId="56" fillId="0" borderId="0" xfId="0" applyFont="1" applyAlignment="1">
      <alignment vertical="top"/>
    </xf>
    <xf numFmtId="0" fontId="56" fillId="0" borderId="0" xfId="0" applyFont="1" applyAlignment="1">
      <alignment horizontal="center" vertical="center" wrapText="1"/>
    </xf>
    <xf numFmtId="0" fontId="57" fillId="0" borderId="0" xfId="0" applyFont="1" applyAlignment="1">
      <alignment horizontal="center" vertical="top" wrapText="1"/>
    </xf>
    <xf numFmtId="0" fontId="57" fillId="0" borderId="0" xfId="0" applyFont="1" applyAlignment="1">
      <alignment horizontal="left" vertical="top"/>
    </xf>
    <xf numFmtId="0" fontId="58" fillId="0" borderId="0" xfId="0" applyFont="1" applyAlignment="1">
      <alignment horizontal="left" vertical="top"/>
    </xf>
    <xf numFmtId="0" fontId="5" fillId="0" borderId="85" xfId="0" applyFont="1" applyBorder="1" applyAlignment="1">
      <alignment vertical="top" wrapText="1"/>
    </xf>
    <xf numFmtId="0" fontId="42" fillId="0" borderId="0" xfId="0" applyFont="1" applyAlignment="1">
      <alignment vertical="top" wrapText="1"/>
    </xf>
    <xf numFmtId="0" fontId="5" fillId="0" borderId="86" xfId="0" applyFont="1" applyBorder="1" applyAlignment="1">
      <alignment vertical="top" wrapText="1"/>
    </xf>
    <xf numFmtId="0" fontId="5" fillId="0" borderId="87" xfId="0" applyFont="1" applyBorder="1" applyAlignment="1">
      <alignment vertical="top" wrapText="1"/>
    </xf>
    <xf numFmtId="0" fontId="5" fillId="0" borderId="88" xfId="0" applyFont="1" applyBorder="1" applyAlignment="1">
      <alignment vertical="top" wrapText="1"/>
    </xf>
    <xf numFmtId="0" fontId="7" fillId="0" borderId="0" xfId="0" applyFont="1" applyAlignment="1">
      <alignment vertical="top" wrapText="1"/>
    </xf>
    <xf numFmtId="0" fontId="59" fillId="14" borderId="22" xfId="0" applyFont="1" applyFill="1" applyBorder="1"/>
    <xf numFmtId="0" fontId="42" fillId="0" borderId="0" xfId="0" applyFont="1"/>
    <xf numFmtId="0" fontId="42" fillId="0" borderId="0" xfId="0" applyFont="1" applyAlignment="1">
      <alignment vertical="top"/>
    </xf>
    <xf numFmtId="0" fontId="42" fillId="0" borderId="0" xfId="0" applyFont="1" applyAlignment="1">
      <alignment wrapText="1"/>
    </xf>
    <xf numFmtId="0" fontId="60" fillId="0" borderId="0" xfId="0" applyFont="1" applyAlignment="1">
      <alignment vertical="top"/>
    </xf>
    <xf numFmtId="10" fontId="42" fillId="0" borderId="0" xfId="0" applyNumberFormat="1" applyFont="1" applyAlignment="1">
      <alignment vertical="top"/>
    </xf>
    <xf numFmtId="0" fontId="42" fillId="0" borderId="0" xfId="0" applyFont="1" applyAlignment="1">
      <alignment horizontal="right" wrapText="1"/>
    </xf>
    <xf numFmtId="0" fontId="42" fillId="0" borderId="70" xfId="0" applyFont="1" applyBorder="1" applyAlignment="1">
      <alignment vertical="center"/>
    </xf>
    <xf numFmtId="0" fontId="42" fillId="0" borderId="0" xfId="0" applyFont="1" applyAlignment="1">
      <alignment vertical="center"/>
    </xf>
    <xf numFmtId="0" fontId="61" fillId="7" borderId="70" xfId="0" applyFont="1" applyFill="1" applyBorder="1" applyAlignment="1">
      <alignment wrapText="1"/>
    </xf>
    <xf numFmtId="0" fontId="61" fillId="7" borderId="22" xfId="0" applyFont="1" applyFill="1" applyBorder="1" applyAlignment="1">
      <alignment wrapText="1"/>
    </xf>
    <xf numFmtId="0" fontId="61" fillId="7" borderId="89" xfId="0" applyFont="1" applyFill="1" applyBorder="1" applyAlignment="1">
      <alignment wrapText="1"/>
    </xf>
    <xf numFmtId="0" fontId="62" fillId="0" borderId="0" xfId="0" applyFont="1" applyAlignment="1">
      <alignment shrinkToFit="1"/>
    </xf>
    <xf numFmtId="0" fontId="36" fillId="0" borderId="0" xfId="0" applyFont="1"/>
    <xf numFmtId="0" fontId="8" fillId="0" borderId="0" xfId="0" applyFont="1" applyAlignment="1">
      <alignment horizontal="center" vertical="center" wrapText="1" readingOrder="1"/>
    </xf>
    <xf numFmtId="0" fontId="6" fillId="0" borderId="0" xfId="0" applyFont="1" applyAlignment="1">
      <alignment horizontal="left" vertical="center" wrapText="1" readingOrder="1"/>
    </xf>
    <xf numFmtId="0" fontId="6" fillId="0" borderId="0" xfId="0" applyFont="1" applyAlignment="1">
      <alignment vertical="top" wrapText="1"/>
    </xf>
    <xf numFmtId="0" fontId="18" fillId="0" borderId="0" xfId="0" applyFont="1" applyAlignment="1">
      <alignment vertical="center" wrapText="1"/>
    </xf>
    <xf numFmtId="0" fontId="7" fillId="0" borderId="5" xfId="0" applyFont="1" applyBorder="1" applyAlignment="1">
      <alignment horizontal="left" vertical="center" wrapText="1"/>
    </xf>
    <xf numFmtId="0" fontId="7" fillId="0" borderId="0" xfId="0" applyFont="1" applyAlignment="1">
      <alignment vertical="center" wrapText="1"/>
    </xf>
    <xf numFmtId="14" fontId="5" fillId="0" borderId="5" xfId="0" applyNumberFormat="1" applyFont="1" applyBorder="1" applyAlignment="1">
      <alignment horizontal="left" vertical="top" wrapText="1"/>
    </xf>
    <xf numFmtId="0" fontId="5" fillId="0" borderId="5" xfId="0" applyFont="1" applyBorder="1" applyAlignment="1">
      <alignment horizontal="left" vertical="top" wrapText="1"/>
    </xf>
    <xf numFmtId="0" fontId="10" fillId="3" borderId="6" xfId="0" applyFont="1" applyFill="1" applyBorder="1" applyAlignment="1">
      <alignment horizontal="left" vertical="center" wrapText="1"/>
    </xf>
    <xf numFmtId="0" fontId="11" fillId="0" borderId="7" xfId="0" applyFont="1" applyBorder="1" applyAlignment="1">
      <alignment vertical="top" wrapText="1"/>
    </xf>
    <xf numFmtId="0" fontId="12" fillId="4" borderId="6"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6" fillId="0" borderId="6" xfId="0" applyFont="1" applyBorder="1" applyAlignment="1">
      <alignment horizontal="left" vertical="center" wrapText="1"/>
    </xf>
    <xf numFmtId="0" fontId="17" fillId="6" borderId="6" xfId="0" applyFont="1" applyFill="1" applyBorder="1" applyAlignment="1">
      <alignment horizontal="center" vertical="center" wrapText="1"/>
    </xf>
    <xf numFmtId="0" fontId="14" fillId="0" borderId="6" xfId="0" applyFont="1" applyBorder="1" applyAlignment="1">
      <alignment horizontal="left" vertical="top" wrapText="1"/>
    </xf>
    <xf numFmtId="0" fontId="15" fillId="5" borderId="6" xfId="0" applyFont="1" applyFill="1" applyBorder="1" applyAlignment="1">
      <alignment horizontal="left" vertical="center" wrapText="1"/>
    </xf>
    <xf numFmtId="0" fontId="8" fillId="2" borderId="6" xfId="0" applyFont="1" applyFill="1" applyBorder="1" applyAlignment="1">
      <alignment horizontal="left" vertical="center" wrapText="1"/>
    </xf>
    <xf numFmtId="0" fontId="6" fillId="0" borderId="8" xfId="0" applyFont="1" applyBorder="1" applyAlignment="1">
      <alignment vertical="center" wrapText="1"/>
    </xf>
    <xf numFmtId="0" fontId="11" fillId="0" borderId="8" xfId="0" applyFont="1" applyBorder="1" applyAlignment="1">
      <alignment vertical="top" wrapText="1"/>
    </xf>
    <xf numFmtId="0" fontId="18" fillId="6" borderId="6" xfId="0" applyFont="1" applyFill="1" applyBorder="1" applyAlignment="1">
      <alignment horizontal="left" vertical="center" wrapText="1"/>
    </xf>
    <xf numFmtId="0" fontId="11" fillId="0" borderId="9" xfId="0" applyFont="1" applyBorder="1" applyAlignment="1">
      <alignment vertical="top" wrapText="1"/>
    </xf>
    <xf numFmtId="0" fontId="4" fillId="4" borderId="6" xfId="0" applyFont="1" applyFill="1" applyBorder="1" applyAlignment="1">
      <alignment horizontal="left" vertical="center" wrapText="1"/>
    </xf>
    <xf numFmtId="14" fontId="20" fillId="7" borderId="6" xfId="0" applyNumberFormat="1" applyFont="1" applyFill="1" applyBorder="1" applyAlignment="1">
      <alignment horizontal="left" vertical="center" wrapText="1"/>
    </xf>
    <xf numFmtId="0" fontId="21" fillId="3" borderId="6" xfId="0" applyFont="1" applyFill="1" applyBorder="1" applyAlignment="1">
      <alignment horizontal="left" vertical="center" wrapText="1"/>
    </xf>
    <xf numFmtId="0" fontId="5" fillId="2" borderId="6" xfId="0" applyFont="1" applyFill="1" applyBorder="1" applyAlignment="1">
      <alignment horizontal="left" vertical="center" wrapText="1"/>
    </xf>
    <xf numFmtId="0" fontId="23" fillId="0" borderId="6" xfId="0" applyFont="1" applyBorder="1" applyAlignment="1">
      <alignment horizontal="left" vertical="center" wrapText="1"/>
    </xf>
    <xf numFmtId="0" fontId="24" fillId="0" borderId="6" xfId="0" applyFont="1" applyBorder="1" applyAlignment="1">
      <alignment horizontal="left" vertical="center" wrapText="1"/>
    </xf>
    <xf numFmtId="0" fontId="25" fillId="0" borderId="6" xfId="0" quotePrefix="1" applyFont="1" applyBorder="1" applyAlignment="1">
      <alignment horizontal="left" vertical="center" wrapText="1"/>
    </xf>
    <xf numFmtId="0" fontId="23" fillId="0" borderId="6" xfId="0" quotePrefix="1" applyFont="1" applyBorder="1" applyAlignment="1">
      <alignment horizontal="left" vertical="center" wrapText="1"/>
    </xf>
    <xf numFmtId="0" fontId="6" fillId="7" borderId="18" xfId="0" applyFont="1" applyFill="1" applyBorder="1" applyAlignment="1">
      <alignment horizontal="center" vertical="center" wrapText="1"/>
    </xf>
    <xf numFmtId="0" fontId="11" fillId="0" borderId="19" xfId="0" applyFont="1" applyBorder="1" applyAlignment="1">
      <alignment vertical="top" wrapText="1"/>
    </xf>
    <xf numFmtId="0" fontId="5" fillId="0" borderId="6" xfId="0" applyFont="1" applyBorder="1" applyAlignment="1">
      <alignment horizontal="left" vertical="center" wrapText="1"/>
    </xf>
    <xf numFmtId="0" fontId="5" fillId="0" borderId="29" xfId="0" applyFont="1" applyBorder="1" applyAlignment="1">
      <alignment horizontal="left" vertical="center" wrapText="1"/>
    </xf>
    <xf numFmtId="0" fontId="11" fillId="0" borderId="30" xfId="0" applyFont="1" applyBorder="1" applyAlignment="1">
      <alignment vertical="top" wrapText="1"/>
    </xf>
    <xf numFmtId="0" fontId="35" fillId="0" borderId="6" xfId="0" applyFont="1" applyBorder="1" applyAlignment="1">
      <alignment horizontal="left" vertical="center" wrapText="1"/>
    </xf>
    <xf numFmtId="0" fontId="7" fillId="11" borderId="32" xfId="0" applyFont="1" applyFill="1" applyBorder="1" applyAlignment="1">
      <alignment horizontal="left" vertical="center" wrapText="1"/>
    </xf>
    <xf numFmtId="0" fontId="11" fillId="0" borderId="33" xfId="0" applyFont="1" applyBorder="1" applyAlignment="1">
      <alignment vertical="top" wrapText="1"/>
    </xf>
    <xf numFmtId="0" fontId="7" fillId="0" borderId="32" xfId="0" applyFont="1" applyBorder="1" applyAlignment="1">
      <alignment horizontal="left" vertical="center" wrapText="1"/>
    </xf>
    <xf numFmtId="0" fontId="11" fillId="0" borderId="44" xfId="0" applyFont="1" applyBorder="1" applyAlignment="1">
      <alignment vertical="top" wrapText="1"/>
    </xf>
    <xf numFmtId="0" fontId="5" fillId="0" borderId="6" xfId="0" applyFont="1" applyBorder="1" applyAlignment="1">
      <alignment vertical="center" wrapText="1"/>
    </xf>
    <xf numFmtId="0" fontId="11" fillId="0" borderId="52" xfId="0" applyFont="1" applyBorder="1" applyAlignment="1">
      <alignment vertical="top" wrapText="1"/>
    </xf>
    <xf numFmtId="164" fontId="5" fillId="0" borderId="6" xfId="0" applyNumberFormat="1" applyFont="1" applyBorder="1" applyAlignment="1">
      <alignment vertical="center" wrapText="1"/>
    </xf>
    <xf numFmtId="164" fontId="5" fillId="0" borderId="29" xfId="0" applyNumberFormat="1" applyFont="1" applyBorder="1" applyAlignment="1">
      <alignment horizontal="left" vertical="center"/>
    </xf>
    <xf numFmtId="0" fontId="11" fillId="0" borderId="31" xfId="0" applyFont="1" applyBorder="1" applyAlignment="1">
      <alignment vertical="top" wrapText="1"/>
    </xf>
    <xf numFmtId="14" fontId="5" fillId="0" borderId="6" xfId="0" applyNumberFormat="1" applyFont="1" applyBorder="1" applyAlignment="1">
      <alignment horizontal="left" vertical="center"/>
    </xf>
    <xf numFmtId="0" fontId="14" fillId="0" borderId="0" xfId="0" applyFont="1" applyAlignment="1">
      <alignment horizontal="center" wrapText="1"/>
    </xf>
    <xf numFmtId="0" fontId="0" fillId="0" borderId="0" xfId="0" applyAlignment="1">
      <alignment vertical="top" wrapText="1"/>
    </xf>
    <xf numFmtId="0" fontId="10" fillId="10" borderId="6" xfId="0" applyFont="1" applyFill="1" applyBorder="1" applyAlignment="1">
      <alignment horizontal="left" vertical="center" wrapText="1"/>
    </xf>
    <xf numFmtId="0" fontId="34" fillId="5" borderId="18" xfId="0" applyFont="1" applyFill="1" applyBorder="1" applyAlignment="1">
      <alignment horizontal="left" vertical="center" wrapText="1"/>
    </xf>
    <xf numFmtId="0" fontId="11" fillId="0" borderId="24" xfId="0" applyFont="1" applyBorder="1" applyAlignment="1">
      <alignment vertical="top" wrapText="1"/>
    </xf>
    <xf numFmtId="0" fontId="11" fillId="0" borderId="25" xfId="0" applyFont="1" applyBorder="1" applyAlignment="1">
      <alignment vertical="top" wrapText="1"/>
    </xf>
    <xf numFmtId="0" fontId="2" fillId="2" borderId="26" xfId="0" applyFont="1" applyFill="1" applyBorder="1" applyAlignment="1">
      <alignment horizontal="left" vertical="center" wrapText="1"/>
    </xf>
    <xf numFmtId="0" fontId="11" fillId="0" borderId="27" xfId="0" applyFont="1" applyBorder="1" applyAlignment="1">
      <alignment vertical="top" wrapText="1"/>
    </xf>
    <xf numFmtId="0" fontId="11" fillId="0" borderId="28" xfId="0" applyFont="1" applyBorder="1" applyAlignment="1">
      <alignment vertical="top" wrapText="1"/>
    </xf>
    <xf numFmtId="164" fontId="5" fillId="0" borderId="6" xfId="0" applyNumberFormat="1" applyFont="1" applyBorder="1" applyAlignment="1">
      <alignment horizontal="left" vertical="center"/>
    </xf>
    <xf numFmtId="0" fontId="38" fillId="4" borderId="6" xfId="0" applyFont="1" applyFill="1" applyBorder="1" applyAlignment="1">
      <alignment horizontal="left" vertical="center" wrapText="1"/>
    </xf>
    <xf numFmtId="0" fontId="18" fillId="13" borderId="6" xfId="0" applyFont="1" applyFill="1" applyBorder="1" applyAlignment="1">
      <alignment horizontal="left" vertical="center" wrapText="1"/>
    </xf>
    <xf numFmtId="0" fontId="8" fillId="4" borderId="6" xfId="0" applyFont="1" applyFill="1" applyBorder="1" applyAlignment="1">
      <alignment horizontal="left" vertical="center" wrapText="1"/>
    </xf>
    <xf numFmtId="0" fontId="6" fillId="0" borderId="6" xfId="0" applyFont="1" applyBorder="1" applyAlignment="1">
      <alignment horizontal="center" vertical="center" wrapText="1"/>
    </xf>
    <xf numFmtId="0" fontId="5" fillId="0" borderId="29" xfId="0" applyFont="1" applyBorder="1" applyAlignment="1">
      <alignment horizontal="center" vertical="top" wrapText="1"/>
    </xf>
    <xf numFmtId="0" fontId="11" fillId="0" borderId="64" xfId="0" applyFont="1" applyBorder="1" applyAlignment="1">
      <alignment vertical="top" wrapText="1"/>
    </xf>
    <xf numFmtId="0" fontId="11" fillId="0" borderId="68" xfId="0" applyFont="1" applyBorder="1" applyAlignment="1">
      <alignment vertical="top" wrapText="1"/>
    </xf>
    <xf numFmtId="0" fontId="11" fillId="0" borderId="66" xfId="0" applyFont="1" applyBorder="1" applyAlignment="1">
      <alignment vertical="top" wrapText="1"/>
    </xf>
    <xf numFmtId="0" fontId="11" fillId="0" borderId="69" xfId="0" applyFont="1" applyBorder="1" applyAlignment="1">
      <alignment vertical="top" wrapText="1"/>
    </xf>
    <xf numFmtId="0" fontId="10" fillId="15" borderId="57" xfId="0" applyFont="1" applyFill="1" applyBorder="1" applyAlignment="1">
      <alignment horizontal="left" vertical="center" wrapText="1"/>
    </xf>
    <xf numFmtId="0" fontId="11" fillId="0" borderId="58" xfId="0" applyFont="1" applyBorder="1" applyAlignment="1">
      <alignment vertical="top" wrapText="1"/>
    </xf>
    <xf numFmtId="0" fontId="11" fillId="0" borderId="59" xfId="0" applyFont="1" applyBorder="1" applyAlignment="1">
      <alignment vertical="top" wrapText="1"/>
    </xf>
    <xf numFmtId="0" fontId="13" fillId="15" borderId="60" xfId="0" applyFont="1" applyFill="1" applyBorder="1" applyAlignment="1">
      <alignment horizontal="center" vertical="center" wrapText="1"/>
    </xf>
    <xf numFmtId="0" fontId="11" fillId="0" borderId="61" xfId="0" applyFont="1" applyBorder="1" applyAlignment="1">
      <alignment vertical="top" wrapText="1"/>
    </xf>
    <xf numFmtId="0" fontId="43" fillId="4" borderId="62" xfId="0" applyFont="1" applyFill="1" applyBorder="1" applyAlignment="1">
      <alignment horizontal="left" vertical="center" wrapText="1"/>
    </xf>
    <xf numFmtId="0" fontId="6" fillId="0" borderId="6" xfId="0" applyFont="1" applyBorder="1" applyAlignment="1">
      <alignment horizontal="left" vertical="center"/>
    </xf>
    <xf numFmtId="0" fontId="3" fillId="0" borderId="63" xfId="0" applyFont="1" applyBorder="1" applyAlignment="1">
      <alignment horizontal="center" wrapText="1"/>
    </xf>
    <xf numFmtId="0" fontId="11" fillId="0" borderId="65" xfId="0" applyFont="1" applyBorder="1" applyAlignment="1">
      <alignment vertical="top" wrapText="1"/>
    </xf>
    <xf numFmtId="0" fontId="11" fillId="0" borderId="67" xfId="0" applyFont="1" applyBorder="1" applyAlignment="1">
      <alignment vertical="top" wrapText="1"/>
    </xf>
    <xf numFmtId="0" fontId="4" fillId="2" borderId="32" xfId="0" applyFont="1" applyFill="1" applyBorder="1" applyAlignment="1">
      <alignment horizontal="left" vertical="center" wrapText="1"/>
    </xf>
    <xf numFmtId="0" fontId="5" fillId="0" borderId="71" xfId="0" applyFont="1" applyBorder="1" applyAlignment="1">
      <alignment horizontal="center" vertical="top" wrapText="1"/>
    </xf>
    <xf numFmtId="0" fontId="11" fillId="0" borderId="72" xfId="0" applyFont="1" applyBorder="1" applyAlignment="1">
      <alignment vertical="top" wrapText="1"/>
    </xf>
    <xf numFmtId="0" fontId="11" fillId="0" borderId="73" xfId="0" applyFont="1" applyBorder="1" applyAlignment="1">
      <alignment vertical="top" wrapText="1"/>
    </xf>
    <xf numFmtId="0" fontId="7" fillId="11" borderId="74" xfId="0" applyFont="1" applyFill="1" applyBorder="1" applyAlignment="1">
      <alignment horizontal="left" vertical="center"/>
    </xf>
    <xf numFmtId="0" fontId="11" fillId="0" borderId="75" xfId="0" applyFont="1" applyBorder="1" applyAlignment="1">
      <alignment vertical="top" wrapText="1"/>
    </xf>
    <xf numFmtId="0" fontId="11" fillId="0" borderId="76" xfId="0" applyFont="1" applyBorder="1" applyAlignment="1">
      <alignment vertical="top" wrapText="1"/>
    </xf>
    <xf numFmtId="0" fontId="36" fillId="0" borderId="6" xfId="0" applyFont="1" applyBorder="1" applyAlignment="1">
      <alignment horizontal="left" vertical="center" wrapText="1"/>
    </xf>
    <xf numFmtId="0" fontId="49" fillId="17" borderId="77" xfId="0" applyFont="1" applyFill="1" applyBorder="1" applyAlignment="1">
      <alignment horizontal="center" vertical="center" wrapText="1"/>
    </xf>
    <xf numFmtId="0" fontId="11" fillId="0" borderId="78" xfId="0" applyFont="1" applyBorder="1" applyAlignment="1">
      <alignment vertical="top" wrapText="1"/>
    </xf>
    <xf numFmtId="0" fontId="11" fillId="0" borderId="79" xfId="0" applyFont="1" applyBorder="1" applyAlignment="1">
      <alignment vertical="top" wrapText="1"/>
    </xf>
    <xf numFmtId="0" fontId="49" fillId="18" borderId="77" xfId="0" applyFont="1" applyFill="1" applyBorder="1" applyAlignment="1">
      <alignment horizontal="center" vertical="center" wrapText="1"/>
    </xf>
    <xf numFmtId="0" fontId="49" fillId="19" borderId="77" xfId="0" applyFont="1" applyFill="1" applyBorder="1" applyAlignment="1">
      <alignment horizontal="center" vertical="center" wrapText="1"/>
    </xf>
    <xf numFmtId="0" fontId="49" fillId="20" borderId="77" xfId="0" applyFont="1" applyFill="1" applyBorder="1" applyAlignment="1">
      <alignment horizontal="center" vertical="center" wrapText="1"/>
    </xf>
    <xf numFmtId="0" fontId="49" fillId="21" borderId="77" xfId="0" applyFont="1" applyFill="1" applyBorder="1" applyAlignment="1">
      <alignment horizontal="center" vertical="center" wrapText="1"/>
    </xf>
    <xf numFmtId="0" fontId="49" fillId="22" borderId="77" xfId="0" applyFont="1" applyFill="1" applyBorder="1" applyAlignment="1">
      <alignment horizontal="center" vertical="center" wrapText="1"/>
    </xf>
    <xf numFmtId="0" fontId="18" fillId="13" borderId="84" xfId="0" applyFont="1" applyFill="1" applyBorder="1" applyAlignment="1">
      <alignment horizontal="left" vertical="center" wrapText="1"/>
    </xf>
    <xf numFmtId="0" fontId="18" fillId="5" borderId="6" xfId="0" applyFont="1" applyFill="1" applyBorder="1" applyAlignment="1">
      <alignment horizontal="left" vertical="center" wrapText="1"/>
    </xf>
    <xf numFmtId="0" fontId="0" fillId="0" borderId="86" xfId="0" pivotButton="1" applyBorder="1" applyAlignment="1">
      <alignment vertical="top" wrapText="1"/>
    </xf>
    <xf numFmtId="0" fontId="0" fillId="0" borderId="87" xfId="0" pivotButton="1" applyBorder="1" applyAlignment="1">
      <alignment vertical="top" wrapText="1"/>
    </xf>
    <xf numFmtId="0" fontId="0" fillId="0" borderId="86" xfId="0" applyBorder="1" applyAlignment="1">
      <alignment vertical="top" wrapText="1"/>
    </xf>
    <xf numFmtId="0" fontId="0" fillId="0" borderId="87" xfId="0" applyBorder="1" applyAlignment="1">
      <alignment vertical="top" wrapText="1"/>
    </xf>
    <xf numFmtId="0" fontId="0" fillId="0" borderId="88" xfId="0" applyBorder="1" applyAlignment="1">
      <alignment vertical="top" wrapText="1"/>
    </xf>
    <xf numFmtId="0" fontId="0" fillId="0" borderId="85" xfId="0" applyBorder="1" applyAlignment="1">
      <alignment vertical="top" wrapText="1"/>
    </xf>
    <xf numFmtId="0" fontId="0" fillId="0" borderId="85" xfId="0" pivotButton="1" applyBorder="1" applyAlignment="1">
      <alignment vertical="top" wrapText="1"/>
    </xf>
    <xf numFmtId="0" fontId="0" fillId="0" borderId="85" xfId="0" applyBorder="1" applyAlignment="1">
      <alignment horizontal="left" vertical="top" wrapText="1"/>
    </xf>
  </cellXfs>
  <cellStyles count="1">
    <cellStyle name="Normal" xfId="0" builtinId="0"/>
  </cellStyles>
  <dxfs count="83">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ill>
        <patternFill patternType="solid">
          <fgColor theme="0"/>
          <bgColor theme="0"/>
        </patternFill>
      </fill>
    </dxf>
    <dxf>
      <fill>
        <patternFill patternType="solid">
          <fgColor theme="0"/>
          <bgColor theme="0"/>
        </patternFill>
      </fill>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ill>
        <patternFill patternType="solid">
          <fgColor rgb="FFB7E1CD"/>
          <bgColor rgb="FFB7E1CD"/>
        </patternFill>
      </fill>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00B050"/>
          <bgColor rgb="FF00B050"/>
        </patternFill>
      </fill>
      <border>
        <left style="thin">
          <color rgb="FF00B050"/>
        </left>
        <right style="thin">
          <color rgb="FF00B050"/>
        </right>
        <top style="thin">
          <color rgb="FF00B050"/>
        </top>
        <bottom style="thin">
          <color rgb="FF00B050"/>
        </bottom>
      </border>
    </dxf>
    <dxf>
      <fill>
        <patternFill patternType="solid">
          <fgColor rgb="FF00B0F0"/>
          <bgColor rgb="FF00B0F0"/>
        </patternFill>
      </fill>
      <border>
        <left style="thin">
          <color rgb="FF000000"/>
        </left>
        <right style="thin">
          <color rgb="FF000000"/>
        </right>
        <top style="thin">
          <color rgb="FF000000"/>
        </top>
        <bottom style="thin">
          <color rgb="FF000000"/>
        </bottom>
      </border>
    </dxf>
    <dxf>
      <font>
        <b/>
        <color theme="1"/>
      </font>
      <fill>
        <patternFill patternType="solid">
          <fgColor rgb="FFFFFF00"/>
          <bgColor rgb="FFFFFF00"/>
        </patternFill>
      </fill>
      <border>
        <left style="thin">
          <color rgb="FF000000"/>
        </left>
        <right style="thin">
          <color rgb="FF000000"/>
        </right>
        <top style="thin">
          <color rgb="FF000000"/>
        </top>
        <bottom style="thin">
          <color rgb="FF000000"/>
        </bottom>
      </border>
    </dxf>
    <dxf>
      <font>
        <color theme="1"/>
      </font>
      <fill>
        <patternFill patternType="solid">
          <fgColor rgb="FFFFC000"/>
          <bgColor rgb="FFFFC000"/>
        </patternFill>
      </fill>
      <border>
        <left style="thin">
          <color rgb="FF000000"/>
        </left>
        <right style="thin">
          <color rgb="FF000000"/>
        </right>
        <top style="thin">
          <color rgb="FF000000"/>
        </top>
        <bottom style="thin">
          <color rgb="FF000000"/>
        </bottom>
      </border>
    </dxf>
    <dxf>
      <font>
        <color rgb="FF595959"/>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numFmt numFmtId="165" formatCode=";;;"/>
      <fill>
        <patternFill patternType="none"/>
      </fill>
    </dxf>
    <dxf>
      <numFmt numFmtId="164" formatCode="0;;"/>
      <fill>
        <patternFill patternType="none"/>
      </fill>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Calibri"/>
              </a:defRPr>
            </a:pPr>
            <a:r>
              <a:rPr lang="en-US" sz="1400" b="0" i="0">
                <a:solidFill>
                  <a:srgbClr val="757575"/>
                </a:solidFill>
                <a:latin typeface="Calibri"/>
              </a:rPr>
              <a:t>Scores by Section</a:t>
            </a:r>
          </a:p>
        </c:rich>
      </c:tx>
      <c:overlay val="0"/>
    </c:title>
    <c:autoTitleDeleted val="0"/>
    <c:plotArea>
      <c:layout>
        <c:manualLayout>
          <c:xMode val="edge"/>
          <c:yMode val="edge"/>
          <c:x val="3.7456550038626392E-2"/>
          <c:y val="0.19011463773213916"/>
          <c:w val="0.95581429780578164"/>
          <c:h val="0.62310035987769574"/>
        </c:manualLayout>
      </c:layout>
      <c:barChart>
        <c:barDir val="col"/>
        <c:grouping val="stacked"/>
        <c:varyColors val="1"/>
        <c:ser>
          <c:idx val="0"/>
          <c:order val="0"/>
          <c:spPr>
            <a:solidFill>
              <a:srgbClr val="4472C4"/>
            </a:solidFill>
            <a:ln cmpd="sng">
              <a:solidFill>
                <a:srgbClr val="000000"/>
              </a:solidFill>
            </a:ln>
          </c:spPr>
          <c:invertIfNegative val="1"/>
          <c:cat>
            <c:strRef>
              <c:f>'Summary Report'!$A$8:$A$19</c:f>
              <c:strCache>
                <c:ptCount val="12"/>
                <c:pt idx="0">
                  <c:v>Company</c:v>
                </c:pt>
                <c:pt idx="1">
                  <c:v>Documentation</c:v>
                </c:pt>
                <c:pt idx="2">
                  <c:v>IT Accessibility</c:v>
                </c:pt>
                <c:pt idx="3">
                  <c:v>Application Security</c:v>
                </c:pt>
                <c:pt idx="4">
                  <c:v>Authentication, Authorization, and Accounting</c:v>
                </c:pt>
                <c:pt idx="5">
                  <c:v>Systems Manangement</c:v>
                </c:pt>
                <c:pt idx="6">
                  <c:v>Data</c:v>
                </c:pt>
                <c:pt idx="7">
                  <c:v>Datacenter</c:v>
                </c:pt>
                <c:pt idx="8">
                  <c:v>Networking</c:v>
                </c:pt>
                <c:pt idx="9">
                  <c:v>Incident Handling</c:v>
                </c:pt>
                <c:pt idx="10">
                  <c:v>Policies, Procedures, and Practices</c:v>
                </c:pt>
                <c:pt idx="11">
                  <c:v>Third Party Assessment</c:v>
                </c:pt>
              </c:strCache>
            </c:strRef>
          </c:cat>
          <c:val>
            <c:numRef>
              <c:f>'Summary Report'!$B$8:$B$19</c:f>
              <c:numCache>
                <c:formatCode>0.00%</c:formatCode>
                <c:ptCount val="12"/>
                <c:pt idx="0">
                  <c:v>0.85185185185185186</c:v>
                </c:pt>
                <c:pt idx="1">
                  <c:v>0.67441860465116277</c:v>
                </c:pt>
                <c:pt idx="2">
                  <c:v>0.88888888888888884</c:v>
                </c:pt>
                <c:pt idx="3">
                  <c:v>1</c:v>
                </c:pt>
                <c:pt idx="4">
                  <c:v>0.89189189189189189</c:v>
                </c:pt>
                <c:pt idx="5">
                  <c:v>0.5714285714285714</c:v>
                </c:pt>
                <c:pt idx="6">
                  <c:v>0.72727272727272729</c:v>
                </c:pt>
                <c:pt idx="7">
                  <c:v>1</c:v>
                </c:pt>
                <c:pt idx="8">
                  <c:v>0.77419354838709675</c:v>
                </c:pt>
                <c:pt idx="9">
                  <c:v>0.61290322580645162</c:v>
                </c:pt>
                <c:pt idx="10">
                  <c:v>0.76470588235294112</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9EF-4327-BA99-9FA9297E8119}"/>
            </c:ext>
          </c:extLst>
        </c:ser>
        <c:dLbls>
          <c:showLegendKey val="0"/>
          <c:showVal val="0"/>
          <c:showCatName val="0"/>
          <c:showSerName val="0"/>
          <c:showPercent val="0"/>
          <c:showBubbleSize val="0"/>
        </c:dLbls>
        <c:gapWidth val="150"/>
        <c:overlap val="100"/>
        <c:axId val="1401292273"/>
        <c:axId val="187078706"/>
      </c:barChart>
      <c:catAx>
        <c:axId val="1401292273"/>
        <c:scaling>
          <c:orientation val="minMax"/>
        </c:scaling>
        <c:delete val="0"/>
        <c:axPos val="b"/>
        <c:title>
          <c:tx>
            <c:rich>
              <a:bodyPr/>
              <a:lstStyle/>
              <a:p>
                <a:pPr lvl="0">
                  <a:defRPr b="0">
                    <a:solidFill>
                      <a:srgbClr val="000000"/>
                    </a:solidFill>
                    <a:latin typeface="+mn-lt"/>
                  </a:defRPr>
                </a:pPr>
                <a:endParaRPr lang="en-IL"/>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IL"/>
          </a:p>
        </c:txPr>
        <c:crossAx val="187078706"/>
        <c:crosses val="autoZero"/>
        <c:auto val="1"/>
        <c:lblAlgn val="ctr"/>
        <c:lblOffset val="100"/>
        <c:noMultiLvlLbl val="1"/>
      </c:catAx>
      <c:valAx>
        <c:axId val="18707870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L"/>
              </a:p>
            </c:rich>
          </c:tx>
          <c:overlay val="0"/>
        </c:title>
        <c:numFmt formatCode="0.00%" sourceLinked="1"/>
        <c:majorTickMark val="none"/>
        <c:minorTickMark val="none"/>
        <c:tickLblPos val="nextTo"/>
        <c:spPr>
          <a:ln/>
        </c:spPr>
        <c:txPr>
          <a:bodyPr/>
          <a:lstStyle/>
          <a:p>
            <a:pPr lvl="0">
              <a:defRPr sz="900" b="0" i="0">
                <a:solidFill>
                  <a:srgbClr val="000000"/>
                </a:solidFill>
                <a:latin typeface="Calibri"/>
              </a:defRPr>
            </a:pPr>
            <a:endParaRPr lang="en-IL"/>
          </a:p>
        </c:txPr>
        <c:crossAx val="1401292273"/>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85725</xdr:rowOff>
    </xdr:from>
    <xdr:ext cx="2371725" cy="514350"/>
    <xdr:pic>
      <xdr:nvPicPr>
        <xdr:cNvPr id="2" name="image1.png" descr="Brandmark of EDUCAUSE ">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28575</xdr:colOff>
      <xdr:row>13</xdr:row>
      <xdr:rowOff>142875</xdr:rowOff>
    </xdr:from>
    <xdr:ext cx="5857875" cy="1266825"/>
    <xdr:pic>
      <xdr:nvPicPr>
        <xdr:cNvPr id="2" name="image2.png" descr="Visual representation of the information above. ">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19050</xdr:colOff>
      <xdr:row>7</xdr:row>
      <xdr:rowOff>28575</xdr:rowOff>
    </xdr:from>
    <xdr:ext cx="11830050" cy="2600325"/>
    <xdr:graphicFrame macro="">
      <xdr:nvGraphicFramePr>
        <xdr:cNvPr id="1862146850" name="Chart 1" descr="Graphical representation of the scoring chart that is available in text form on the Analyst Report tab C13:G26 ">
          <a:extLst>
            <a:ext uri="{FF2B5EF4-FFF2-40B4-BE49-F238E27FC236}">
              <a16:creationId xmlns:a16="http://schemas.microsoft.com/office/drawing/2014/main" id="{00000000-0008-0000-0700-0000221BFE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85725</xdr:colOff>
      <xdr:row>0</xdr:row>
      <xdr:rowOff>85725</xdr:rowOff>
    </xdr:from>
    <xdr:ext cx="2066925" cy="504825"/>
    <xdr:pic>
      <xdr:nvPicPr>
        <xdr:cNvPr id="2" name="image1.png" descr="Brandmark of EDUCAUSE ">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ichael Elly" refreshedDate="45574.416659374998" refreshedVersion="8" recordCount="93" xr:uid="{00000000-000A-0000-FFFF-FFFF00000000}">
  <cacheSource type="worksheet">
    <worksheetSource ref="A2:AB95" sheet="Questions"/>
  </cacheSource>
  <cacheFields count="28">
    <cacheField name="Order" numFmtId="0">
      <sharedItems containsString="0" containsBlank="1" containsNumber="1" containsInteger="1" minValue="1" maxValue="77" count="78">
        <m/>
        <n v="1"/>
        <n v="2"/>
        <n v="3"/>
        <n v="4"/>
        <n v="5"/>
        <n v="6"/>
        <n v="7"/>
        <n v="8"/>
        <n v="9"/>
        <n v="10"/>
        <n v="11"/>
        <n v="12"/>
        <n v="13"/>
        <n v="14"/>
        <n v="15"/>
        <n v="16"/>
        <n v="17"/>
        <n v="18"/>
        <n v="19"/>
        <n v="29"/>
        <n v="20"/>
        <n v="21"/>
        <n v="22"/>
        <n v="23"/>
        <n v="24"/>
        <n v="25"/>
        <n v="26"/>
        <n v="27"/>
        <n v="28"/>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sharedItems>
    </cacheField>
    <cacheField name="ID" numFmtId="0">
      <sharedItems count="93">
        <s v="GNRL-01"/>
        <s v="GNRL-02"/>
        <s v="GNRL-03"/>
        <s v="GNRL-04"/>
        <s v="GNRL-05"/>
        <s v="GNRL-06"/>
        <s v="GNRL-07"/>
        <s v="GNRL-08"/>
        <s v="GNRL-09"/>
        <s v="GNRL-10"/>
        <s v="GNRL-11"/>
        <s v="GNRL-12"/>
        <s v="GNRL-13"/>
        <s v="GNRL-14"/>
        <s v="GNRL-15"/>
        <s v="COMP-01"/>
        <s v="COMP-02"/>
        <s v="COMP-03"/>
        <s v="COMP-04"/>
        <s v="COMP-05"/>
        <s v="COMP-06"/>
        <s v="COMP-07"/>
        <s v="DOCU-01"/>
        <s v="DOCU-02"/>
        <s v="DOCU-03"/>
        <s v="DOCU-04"/>
        <s v="DOCU-05"/>
        <s v="DOCU-06"/>
        <s v="DOCU-07"/>
        <s v="DOCU-08"/>
        <s v="DOCU-09"/>
        <s v="DOCU-10"/>
        <s v="DOCU-11"/>
        <s v="DOCU-12"/>
        <s v="DOCU-13"/>
        <s v="ITAC-01"/>
        <s v="ITAC-02"/>
        <s v="ITAC-03"/>
        <s v="ITAC-04"/>
        <s v="ITAC-05"/>
        <s v="ITAC-06"/>
        <s v="ITAC-07"/>
        <s v="ITAC-08"/>
        <s v="ITAC-09"/>
        <s v="HLAP-01"/>
        <s v="HLAP-02"/>
        <s v="HLAP-03"/>
        <s v="HLAP-04"/>
        <s v="HLAP-05"/>
        <s v="HLAP-06"/>
        <s v="HLAA-01"/>
        <s v="HLAA-02"/>
        <s v="HLAA-03"/>
        <s v="HLAA-04"/>
        <s v="HLAA-05"/>
        <s v="HLAA-06"/>
        <s v="HLAA-07"/>
        <s v="HLAA-08"/>
        <s v="HLAA-09"/>
        <s v="HLSY-01"/>
        <s v="HLSY-02"/>
        <s v="HLSY-03"/>
        <s v="HLSY-04"/>
        <s v="HLSY-05"/>
        <s v="HLDA-01"/>
        <s v="HLDA-02"/>
        <s v="HLDA-03"/>
        <s v="HLDA-04"/>
        <s v="HLDA-05"/>
        <s v="HLDA-06"/>
        <s v="HLDA-07"/>
        <s v="HLDC-01"/>
        <s v="HLDC-02"/>
        <s v="HLDC-03"/>
        <s v="HLDC-04"/>
        <s v="HLDC-05"/>
        <s v="HLNT-01"/>
        <s v="HLNT-02"/>
        <s v="HLNT-03"/>
        <s v="HLNT-04"/>
        <s v="HLNT-05"/>
        <s v="HLIH-01"/>
        <s v="HLIH-02"/>
        <s v="HLIH-03"/>
        <s v="HLIH-04"/>
        <s v="HLIH-05"/>
        <s v="HLPP-01"/>
        <s v="HLPP-02"/>
        <s v="HLPP-03"/>
        <s v="HLTP-01"/>
        <s v="HLTP-02"/>
        <s v="HLTP-03"/>
        <s v="HLTP-04"/>
      </sharedItems>
    </cacheField>
    <cacheField name="Question" numFmtId="0">
      <sharedItems count="93">
        <s v="Vendor Name"/>
        <s v="Product Name"/>
        <s v="Product Description"/>
        <s v="Web Link to Product Privacy Notice"/>
        <s v="Web Link to Accessibility Statement or VPAT"/>
        <s v="Vendor Contact Name"/>
        <s v="Vendor Contact Title"/>
        <s v="Vendor Contact Email"/>
        <s v="Vendor Contact Phone Number"/>
        <s v="Vendor Accessibility Contact Name"/>
        <s v="Vendor Accessibility Contact Title"/>
        <s v="Vendor Accessibility Contact Email"/>
        <s v="Vendor Accessibility Contact Phone Number"/>
        <s v="Vendor Hosting Regions"/>
        <s v="Vendor Work Locations"/>
        <s v="Describe your organization’s business background and ownership structure, including all parent and subsidiary relationships."/>
        <s v="Have you had an unplanned disruption to this product/service in the past 12 months?"/>
        <s v="Do you have a dedicated Information Security staff or office?"/>
        <s v="Do you have a dedicated Software and System Development team(s)? (e.g., Customer Support, Implementation, Product Management, etc.)"/>
        <s v="Does your product process protected health information (PHI) or any data covered by the Health Insurance Portability and Accountability Act?"/>
        <s v="Will data regulated by PCI DSS reside in the vended product?"/>
        <s v="Use this area to share information about your environment that will assist those who are assessing your company data security program."/>
        <s v="Have you undergone a SSAE 18 / SOC 2 audit?"/>
        <s v="Have you completed the Cloud Security Alliance (CSA) CAIQ?"/>
        <s v="Have you received the Cloud Security Alliance STAR certification?"/>
        <s v="Do you conform with a specific industry standard security framework? (e.g., NIST Cybersecurity Framework, CIS Controls, ISO 27001, etc.)"/>
        <s v="Can the systems that hold the institution's data be compliant with NIST SP 800-171 and/or CMMC Level 2 standards?"/>
        <s v="Can you provide overall system and/or application architecture diagrams including a full description of the data flow for all components of the system?"/>
        <s v="Does your organization have a data privacy policy?"/>
        <s v="Do you have a documented, and currently implemented, employee onboarding and offboarding policy?"/>
        <s v="Do you have a well-documented Business Continuity Plan (BCP) that is tested annually?"/>
        <s v="Do you have a well-documented Disaster Recovery Plan (DRP) that is tested annually?"/>
        <s v="Do you have a documented change management process?"/>
        <s v="Has a VPAT or ACR been created or updated for the product and version under consideration within the past year?"/>
        <s v="Do you have documentation to support the accessibility features of your product?"/>
        <s v="Has a third-party expert conducted an accessibility audit of the most recent version of your product?"/>
        <s v="Do you have a documented and implemented process for verifying accessibility conformance?"/>
        <s v="Have you adopted a technical or legal accessibility standard of conformance for the product in question?"/>
        <s v="Can you provide a current, detailed accessibility roadmap with delivery timelines?"/>
        <s v="Do you expect your staff to maintain a current skill set in IT accessibility?"/>
        <s v="Do you have a documented and implemented process for reporting and tracking accessibility issues?"/>
        <s v="Do you have documented processes and procedures for implementing accessibility into your development lifecycle?"/>
        <s v="Can all functions of the application or service be performed using only the keyboard?"/>
        <s v="Does your product rely on activating a special &quot;accessibility mode,&quot; a &quot;lite version,&quot; or accessing an alternate interface for accessibility purposes?"/>
        <s v="Are access controls for institutional accounts based on structured rules, such as role-based access control (RBAC), attribute-based access control (ABAC), or policy-based access control (PBAC)?"/>
        <s v="Are access controls for staff within your organization based on structured rules, such as RBAC, ABAC, or PBAC?"/>
        <s v="Do you have a documented and currently implemented strategy for securing employee workstations when they work remotely (i.e., not in a trusted computing environment)?"/>
        <s v="Does the system provide data input validation and error messages?"/>
        <s v="Are you using a web application firewall (WAF)?"/>
        <s v="Do you have a process and implemented procedures for managing your software supply chain (e.g., libraries, repositories, frameworks, etc.)?"/>
        <s v="Does your solution support single sign-on (SSO) protocols for user and administrator authentication?"/>
        <s v="Does your organization participate in InCommon or another eduGAIN-affiliated trust federation?"/>
        <s v="Does your application support integration with other authentication and authorization systems?"/>
        <s v="Does your solution support any of the following Web SSO standards? [e.g., SAML2 (with redirect flow), OIDC, CAS, or other]"/>
        <s v="Do you support differentiation between email address and user identifier?"/>
        <s v="Do you allow the customer to specify attribute mappings for any needed information beyond a user identifier? (e.g., Reference eduPerson, ePPA/ePPN/ePE)"/>
        <s v="Are audit logs available to the institution that include AT LEAST all of the following: login, logout, actions performed, timestamp, and source IP address?"/>
        <s v="If you don't support SSO, does your application and/or user-frontend/portal support multi-factor authentication? (e.g., Duo, Google Authenticator, OTP, etc.)"/>
        <s v="Does your application automatically lock the session or log-out an account after a period of inactivity?"/>
        <s v="Do you have a systems management and configuration strategy that encompasses servers, appliances, cloud services, applications, and mobile devices (company and employee owned)?"/>
        <s v="Will the institution be notified of major changes to your environment that could impact the institution's security posture?"/>
        <s v="Are your systems and applications scanned for vulnerabilities [that are then remediated] prior to new releases?"/>
        <s v="Have your systems and applications had a third-party security assessment completed in the past year?"/>
        <s v="Do you have policy and procedure, currently implemented, guiding how security risks are mitigated until patches can be applied?"/>
        <s v="Does the environment provide for dedicated single-tenant capabilities? If not, describe how your product or environment separates data from different customers (e.g., logically, physically, single tenancy, multi-tenancy)."/>
        <s v="Is sensitive data encrypted, using secure protocols/algorithms, in transport? (e.g., system-to-client)"/>
        <s v="Is sensitive data encrypted, using secure protocols/algorithms, in storage? (e.g., disk encryption, at-rest, files, and within a running database)"/>
        <s v="Are involatile backup copies made according to predefined schedules and securely stored and protected?"/>
        <s v="Can the institution extract a full or partial backup of data?"/>
        <s v="Do you have a media handling process that is documented and currently implemented that meets established business needs and regulatory requirements, including end-of-life, repurposing, and data sanitization procedures?"/>
        <s v="Does your staff (or third party) have access to institutional data (e.g., financial, PHI or other sensitive information) within the application/system?"/>
        <s v="Does your company manage the physical data center where the institution's data will reside?"/>
        <s v="Are you generally able to accomodate storing each institution's data within their geographic region?"/>
        <s v="Does the hosting provider have a SOC 2 Type 2 report available?"/>
        <s v="Does your organization have physical security controls and policies in place?"/>
        <s v="Do you have physical access control and video surveillance to prevent/detect unauthorized access to your data center?"/>
        <s v="Do you enforce network segmentation between trusted and untrusted networks (i.e., Internet, DMZ, Extranet, etc.)?"/>
        <s v="Are you utilizing a stateful packet inspection (SPI) firewall?"/>
        <s v="Do you use an automated IDS/IPS system to monitor for intrusions?"/>
        <s v="Are you employing any next-generation persistent threat (NGPT) monitoring?"/>
        <s v="Do you require connectivity to the institution's network for support/administration or access into any existing systems for integration purposes?"/>
        <s v="Do you have a formal incident response plan?"/>
        <s v="Do you have an incident response process and reporting in place to investigate any potential incidents and report actual incidents?"/>
        <s v="Do you carry cyber-risk insurance to protect against unforeseen service outages, data that is lost or stolen, and security incidents?"/>
        <s v="Do you have either an internal incident response team or retain an external team?"/>
        <s v="Do you have the capability to respond to incidents on a 24 x 7 x 365 basis?"/>
        <s v="Can you share the organization chart, mission statement, and policies for your information security unit?"/>
        <s v="Are information security principles designed into the product lifecycle?"/>
        <s v="Do you have a documented information security policy?"/>
        <s v="Will institutional data be shared with or hosted by any third parties? (e.g., any entity not wholly owned by your company is considered a third party)"/>
        <s v="Do you perform security assessments of third-party companies with which you share data? (e.g., hosting providers, cloud services, PaaS, IaaS, SaaS)"/>
        <s v="Do you have an implemented third-party management strategy?"/>
        <s v="Do you have a process and implemented procedures for managing your hardware supply chain? (e.g., telecommunications equipment, export licensing, computing devices)"/>
      </sharedItems>
    </cacheField>
    <cacheField name="Additional Info" numFmtId="0">
      <sharedItems containsBlank="1" containsMixedTypes="1" containsNumber="1" containsInteger="1" minValue="0" maxValue="0" count="26">
        <m/>
        <n v="0"/>
        <s v="As a small company, we do not have a dedicated Information Security staff. However, we rely on Hostinger's robust security infrastructure and compliance with ISO/IEC 27001:2017 standards."/>
        <s v="Our hosting provider, Hostinger, conforms to ISO/IEC 27001:2017 standards."/>
        <s v="We can provide architecture diagrams upon request"/>
        <s v="We rely on Hostinger's comprehensive disaster recovery plans."/>
        <s v="We rely on Hostinger’s disaster recovery plans and also perform external backups."/>
        <s v="Our website is designed with W3.CSS, which provides built-in responsiveness and accessibility capabilities. We ensure our web pages can be used without a mouse and support keyboard navigation."/>
        <s v="We follow the W3C Web Content Accessibility Guidelines (WCAG) to ensure accessibility."/>
        <s v="We have processes in place to report and track accessibility issues, ensuring timely resolutions."/>
        <s v="Our development lifecycle includes steps to ensure accessibility, leveraging the features provided by W3.CSS."/>
        <s v="Admin, vs regular user, within engineering user we have multiple access levels for free/student/pro"/>
        <s v="Validating program syntax, input availability and correctness"/>
        <s v="Via Hostinger"/>
        <s v="We plan to integrate SSO during 2025. "/>
        <s v="We will examine this along with the SSO implementation in 2025"/>
        <s v="We have built our own custom authentication and authorization system. "/>
        <s v="We are already tracking some of these, we will track all during our 2025 enhancements. "/>
        <s v="We will enhance during 2025. "/>
        <s v="Our environment separates data logically using unique identifiers for each customer."/>
        <s v="Hostinger manages the physical data center."/>
        <s v="These controls are provided by Hostinger."/>
        <s v="We rely on Hostinger's incident response plan and have procedures to respond to incidents involving our software."/>
        <s v="We rely on Hostinger's incident response team for major incidents."/>
        <s v="System availability or planned/unplanned downtime issues is provided online. Also we share a support phone # on our website for urgent issues only. "/>
        <s v="As a small company, we do not have a formal information security unit, but we follow best practices for security."/>
      </sharedItems>
    </cacheField>
    <cacheField name="Standard Guidance" numFmtId="0">
      <sharedItems/>
    </cacheField>
    <cacheField name="No Guidance" numFmtId="0">
      <sharedItems containsBlank="1"/>
    </cacheField>
    <cacheField name="Yes Guidance" numFmtId="0">
      <sharedItems/>
    </cacheField>
    <cacheField name="Reason For Question" numFmtId="0">
      <sharedItems/>
    </cacheField>
    <cacheField name="Follow-up Inquiries" numFmtId="0">
      <sharedItems/>
    </cacheField>
    <cacheField name="High Risk" numFmtId="0">
      <sharedItems containsBlank="1" count="3">
        <m/>
        <s v="FALSE"/>
        <s v="TRUE"/>
      </sharedItems>
    </cacheField>
    <cacheField name="Required" numFmtId="0">
      <sharedItems containsString="0" containsBlank="1" containsNumber="1" containsInteger="1" minValue="1" maxValue="1"/>
    </cacheField>
    <cacheField name="Category" numFmtId="0">
      <sharedItems/>
    </cacheField>
    <cacheField name="Compliant Answer" numFmtId="0">
      <sharedItems containsBlank="1"/>
    </cacheField>
    <cacheField name="Vendor Answer" numFmtId="0">
      <sharedItems containsBlank="1" containsMixedTypes="1" containsNumber="1" containsInteger="1" minValue="0" maxValue="0"/>
    </cacheField>
    <cacheField name="Analyst override answer" numFmtId="0">
      <sharedItems containsBlank="1"/>
    </cacheField>
    <cacheField name="Compliant" numFmtId="0">
      <sharedItems containsString="0" containsBlank="1" containsNumber="1" containsInteger="1" minValue="0" maxValue="1" count="3">
        <m/>
        <n v="0"/>
        <n v="1"/>
      </sharedItems>
    </cacheField>
    <cacheField name="Default Weight" numFmtId="0">
      <sharedItems containsString="0" containsBlank="1" containsNumber="1" containsInteger="1" minValue="0" maxValue="40"/>
    </cacheField>
    <cacheField name="Analyst adjusted Weight" numFmtId="0">
      <sharedItems containsString="0" containsBlank="1" containsNumber="1" containsInteger="1" minValue="0" maxValue="40"/>
    </cacheField>
    <cacheField name="Weight" numFmtId="0">
      <sharedItems containsString="0" containsBlank="1" containsNumber="1" containsInteger="1" minValue="0" maxValue="40"/>
    </cacheField>
    <cacheField name="Score" numFmtId="0">
      <sharedItems containsString="0" containsBlank="1" containsNumber="1" containsInteger="1" minValue="0" maxValue="40"/>
    </cacheField>
    <cacheField name="CIS" numFmtId="0">
      <sharedItems containsBlank="1" count="8">
        <m/>
        <s v="CSC 14"/>
        <s v="CSC 16"/>
        <s v="CSC 12"/>
        <s v="CSC 2"/>
        <s v="CSC 6"/>
        <s v="CSC 13"/>
        <s v="CSC 13, CSC 14"/>
      </sharedItems>
    </cacheField>
    <cacheField name="HIPAA" numFmtId="0">
      <sharedItems containsBlank="1" count="2">
        <m/>
        <s v="§164.308(a)(1)(i)"/>
      </sharedItems>
    </cacheField>
    <cacheField name="ISO 27002:27013" numFmtId="0">
      <sharedItems containsBlank="1" containsMixedTypes="1" containsNumber="1" minValue="6.2" maxValue="12.4" count="21">
        <m/>
        <s v="15.2.1"/>
        <s v="15.2.2"/>
        <s v="14.2.1"/>
        <s v="18.1.1"/>
        <s v="18.1.4"/>
        <s v="9.2.2"/>
        <s v="9.1.1"/>
        <n v="6.2"/>
        <s v="12.1.1"/>
        <s v="14.2.5"/>
        <s v="9.2.3, 9.3.1, 9.4.3"/>
        <s v="9.1.1, 9.2.3, 9.3.1, 9.4.3"/>
        <s v="9.4.3"/>
        <n v="12.4"/>
        <s v="8.2.3, 10.1.1"/>
        <s v="12.3.1"/>
        <s v="8.3.1"/>
        <s v="11.2.1"/>
        <s v="11.1.1"/>
        <s v="11.1.1, 11.1.2"/>
      </sharedItems>
    </cacheField>
    <cacheField name="NIST Cybersecurity Framework" numFmtId="0">
      <sharedItems containsBlank="1" count="15">
        <m/>
        <s v="ID.GV-3"/>
        <s v="PR.AC-4"/>
        <s v="PR.AC-4, PR.PT-3"/>
        <s v="PR.PT-3"/>
        <s v="ID.AM-1, ID.AM-2, ID.AM-4"/>
        <s v="PR.DS-6"/>
        <s v="PR.AC-1"/>
        <s v="PR.AC-1, PR.AC-4"/>
        <s v="PR.PT-1"/>
        <s v="PR.AC-2, PR.IP-5"/>
        <s v="PR.DS-1, PR.DS-2"/>
        <s v="PR.DS-1"/>
        <s v="PR.DS-3"/>
        <s v="PR.AC-2"/>
      </sharedItems>
    </cacheField>
    <cacheField name="NIST SP 800-171r2" numFmtId="0">
      <sharedItems containsBlank="1" count="23">
        <m/>
        <s v="3.4.3"/>
        <s v="3.1.1, 3.1.2, 3.1.7"/>
        <s v="3.4.9"/>
        <s v="3.1.12, 3.1.13, 3.1.14, 3.1.15, 3.1.8, 3.1.20, 3.7.5, 3.8.2, 3.13.7"/>
        <s v="3.5.7"/>
        <s v="3.5.1"/>
        <s v="3.1.7, 3.3.2, 3.3.3, 3.3.4, 3.3.5, 3.4.3, 3.7.1, 3.7.6, 3.10.4, 3.10.5"/>
        <s v="3.4.1"/>
        <s v="3.4.4"/>
        <s v="3.11.2"/>
        <s v="3.14.1"/>
        <s v="3.1.3, 3.8.1"/>
        <s v="3.1.19, 3.8.1"/>
        <s v="3.8.9"/>
        <s v="3.7.1, 3.7.2, 3.8.3"/>
        <s v="3.8.1, 3.8.2"/>
        <s v="3.10.2"/>
        <s v="3.13.1, 3.13.5"/>
        <s v="3.1.3"/>
        <s v="3.14.6"/>
        <s v="3.6.1"/>
        <s v="3.6.2"/>
      </sharedItems>
    </cacheField>
    <cacheField name="NIST SP 800-53r4" numFmtId="0">
      <sharedItems containsBlank="1" count="16">
        <m/>
        <s v="SA-9"/>
        <s v="PE-2, PE-3, PE-5, PE-11, PE-13, PE-14, SA-9"/>
        <s v="3.6.1"/>
        <s v="AC-2, AC-3, AC-6"/>
        <s v="CM-11"/>
        <s v="AC-3, CM-7; NIST SP 800-46"/>
        <s v="CA-9, SC-4"/>
        <s v="RA-2"/>
        <s v="IA-5(1)"/>
        <s v="IA-2, IA-5"/>
        <s v="AU-2(3), AU-6, AU-12, AC-6(9), CM-3, MA-2, MA-5, PE-3"/>
        <s v="AC-4, MP-2, MP-4"/>
        <s v="MP-2, AC-19(5)"/>
        <s v="CP-9, MP-5"/>
        <s v="CP-9 MP-6, NIST SP 800-60, NIST SP 800-88, AC-2, AC-6, IA-4, PM-2, PM-10, SI-5, MA-2, MA-3, MP-6"/>
      </sharedItems>
    </cacheField>
    <cacheField name="Trusted CI" numFmtId="0">
      <sharedItems containsBlank="1" count="28">
        <m/>
        <s v="1: Mission Focus, 2: Stakeholders and obligations"/>
        <s v="10: Evaluation and Refinement"/>
        <s v="7: Cybersecurity Lead, 13: Personnel"/>
        <s v="2: Stakeholders and Obligations"/>
        <s v="10: Evaluation &amp; Refinement"/>
        <s v="10: Evaluation &amp; Refinement, 14 external resources"/>
        <s v="15: Baseline Control Set"/>
        <s v="3: Information Assets"/>
        <s v="9: Policy"/>
        <s v="6: Risk Acceptance, 9: Policy, 10: Evaluation &amp; Refinement"/>
        <s v="4: Asset Classification, 8: Comprehensive Application, 15: Baseline Control Set"/>
        <s v="8: Comprehensive Application, 15: Baseline Control Set"/>
        <s v="8: Comprehensive Application"/>
        <s v="14: External Resources, 15: Baseline Control Set"/>
        <s v="2: Stakeholders and Obligations, 9: Policy"/>
        <s v="6: Risk Acceptance, 9: Policy"/>
        <s v="2: Stakeholders &amp; Obligations, 15: Baseline Control Set"/>
        <s v="2: Stakeholders &amp; Obligations, 9: Policy"/>
        <s v="2: Stakeholders and Obligations, 10: Evaluation &amp; Refinement, 14: External Resources , 15: Baseline Control Set"/>
        <s v="9: Policy, 15: Baseline Control Set"/>
        <s v="6: Risk Acceptance"/>
        <s v="13: Personnel, 14: External Resources"/>
        <s v="1: Mission Focus, 9: Policy"/>
        <s v="8: Comprehensive Application, 9: Policy"/>
        <s v="2: Stakeholders &amp; Obligations, 8: Comprehensive Application, 9: Policy"/>
        <s v="8: Comprehensive Application, 10: Evaluation &amp; Refinement"/>
        <s v="8: Comprehensive Application, 9: Policy, 15: Baseline Control Set"/>
      </sharedItems>
    </cacheField>
    <cacheField name="PCI-DSS 3.2.1" numFmtId="0">
      <sharedItems containsBlank="1" containsMixedTypes="1" containsNumber="1" minValue="1.1000000000000001" maxValue="12.8" count="25">
        <m/>
        <s v="PCI-DSS SAQs - part 2"/>
        <s v="1.1.2"/>
        <n v="12.6"/>
        <n v="8.1"/>
        <s v="12.10.1"/>
        <s v="6.3.2 &amp; 6.4.6"/>
        <s v="7.1 &amp; 7.1.1"/>
        <n v="1.1000000000000001"/>
        <n v="2.4"/>
        <n v="2.2000000000000002"/>
        <n v="11.2"/>
        <s v="11.2.2"/>
        <s v="2.3 &amp; 4.1"/>
        <s v="8.2.1"/>
        <n v="9.6"/>
        <s v="6.4.2 &amp; 7.1 &amp;7.1.1"/>
        <n v="9.1"/>
        <s v="9.1.1"/>
        <n v="10.8"/>
        <s v="12.5.3"/>
        <n v="12.1"/>
        <s v="12.8.1"/>
        <s v="12.8.2"/>
        <n v="12.8"/>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
  <r>
    <x v="0"/>
    <x v="0"/>
    <x v="0"/>
    <x v="0"/>
    <s v=" "/>
    <s v=" "/>
    <s v=" "/>
    <s v="Defines the vendor populating the HECVAT."/>
    <s v="Follow-up inquiries for General section questions will be institution/implementation specific."/>
    <x v="0"/>
    <m/>
    <s v="General"/>
    <m/>
    <m/>
    <m/>
    <x v="0"/>
    <m/>
    <m/>
    <m/>
    <m/>
    <x v="0"/>
    <x v="0"/>
    <x v="0"/>
    <x v="0"/>
    <x v="0"/>
    <x v="0"/>
    <x v="0"/>
    <x v="0"/>
  </r>
  <r>
    <x v="0"/>
    <x v="1"/>
    <x v="1"/>
    <x v="0"/>
    <s v=" "/>
    <s v=" "/>
    <s v=" "/>
    <s v="Defines the product environment detailed in this HECVAT response."/>
    <s v="Follow-up inquiries for General section questions will be institution/implementation specific."/>
    <x v="0"/>
    <m/>
    <s v="General"/>
    <m/>
    <m/>
    <m/>
    <x v="0"/>
    <m/>
    <m/>
    <m/>
    <m/>
    <x v="0"/>
    <x v="0"/>
    <x v="0"/>
    <x v="0"/>
    <x v="0"/>
    <x v="0"/>
    <x v="0"/>
    <x v="0"/>
  </r>
  <r>
    <x v="0"/>
    <x v="2"/>
    <x v="2"/>
    <x v="0"/>
    <s v=" "/>
    <s v=" "/>
    <s v=" "/>
    <s v="Used to collect a description of the product that will be assessed using the provided responses."/>
    <s v="Follow-up inquiries for General section questions will be institution/implementation specific."/>
    <x v="0"/>
    <m/>
    <s v="General"/>
    <m/>
    <m/>
    <m/>
    <x v="0"/>
    <m/>
    <m/>
    <m/>
    <m/>
    <x v="0"/>
    <x v="0"/>
    <x v="0"/>
    <x v="0"/>
    <x v="0"/>
    <x v="0"/>
    <x v="0"/>
    <x v="0"/>
  </r>
  <r>
    <x v="0"/>
    <x v="3"/>
    <x v="3"/>
    <x v="0"/>
    <s v=" "/>
    <s v=" "/>
    <s v=" "/>
    <s v="Collection of the product's privacy notice."/>
    <s v="Follow-up inquiries for General section questions will be institution/implementation specific."/>
    <x v="0"/>
    <m/>
    <s v="General"/>
    <m/>
    <m/>
    <m/>
    <x v="0"/>
    <m/>
    <m/>
    <m/>
    <m/>
    <x v="0"/>
    <x v="0"/>
    <x v="0"/>
    <x v="0"/>
    <x v="0"/>
    <x v="0"/>
    <x v="0"/>
    <x v="0"/>
  </r>
  <r>
    <x v="0"/>
    <x v="4"/>
    <x v="4"/>
    <x v="0"/>
    <s v=" "/>
    <s v=" "/>
    <s v=" "/>
    <s v="Collection of the product's accessibility statement (and/or VPAT)."/>
    <s v="Follow-up inquiries for General section questions will be institution/implementation specific."/>
    <x v="0"/>
    <m/>
    <s v="General"/>
    <m/>
    <m/>
    <m/>
    <x v="0"/>
    <m/>
    <m/>
    <m/>
    <m/>
    <x v="0"/>
    <x v="0"/>
    <x v="0"/>
    <x v="0"/>
    <x v="0"/>
    <x v="0"/>
    <x v="0"/>
    <x v="0"/>
  </r>
  <r>
    <x v="0"/>
    <x v="5"/>
    <x v="5"/>
    <x v="0"/>
    <s v=" "/>
    <s v=" "/>
    <s v=" "/>
    <s v="Defines who the primary contact is for the vendor."/>
    <s v="Follow-up inquiries for General section questions will be institution/implementation specific."/>
    <x v="0"/>
    <m/>
    <s v="General"/>
    <m/>
    <m/>
    <m/>
    <x v="0"/>
    <m/>
    <m/>
    <m/>
    <m/>
    <x v="0"/>
    <x v="0"/>
    <x v="0"/>
    <x v="0"/>
    <x v="0"/>
    <x v="0"/>
    <x v="0"/>
    <x v="0"/>
  </r>
  <r>
    <x v="0"/>
    <x v="6"/>
    <x v="6"/>
    <x v="0"/>
    <s v=" "/>
    <s v=" "/>
    <s v=" "/>
    <s v="Defines the contact's title to ensure proper authority and expertise is provided when populating the vendor's HECVAT response."/>
    <s v="Follow-up inquiries for General section questions will be institution/implementation specific."/>
    <x v="0"/>
    <m/>
    <s v="General"/>
    <m/>
    <m/>
    <m/>
    <x v="0"/>
    <m/>
    <m/>
    <m/>
    <m/>
    <x v="0"/>
    <x v="0"/>
    <x v="0"/>
    <x v="0"/>
    <x v="0"/>
    <x v="0"/>
    <x v="0"/>
    <x v="0"/>
  </r>
  <r>
    <x v="0"/>
    <x v="7"/>
    <x v="7"/>
    <x v="0"/>
    <s v=" "/>
    <s v=" "/>
    <s v=" "/>
    <s v="Defines the primary contact's email address."/>
    <s v="Follow-up inquiries for General section questions will be institution/implementation specific."/>
    <x v="0"/>
    <m/>
    <s v="General"/>
    <m/>
    <m/>
    <m/>
    <x v="0"/>
    <m/>
    <m/>
    <m/>
    <m/>
    <x v="0"/>
    <x v="0"/>
    <x v="0"/>
    <x v="0"/>
    <x v="0"/>
    <x v="0"/>
    <x v="0"/>
    <x v="0"/>
  </r>
  <r>
    <x v="0"/>
    <x v="8"/>
    <x v="8"/>
    <x v="0"/>
    <s v=" "/>
    <s v=" "/>
    <s v=" "/>
    <s v="Defines the primary contact's phone number."/>
    <s v="Follow-up inquiries for General section questions will be institution/implementation specific."/>
    <x v="0"/>
    <m/>
    <s v="General"/>
    <m/>
    <m/>
    <m/>
    <x v="0"/>
    <m/>
    <m/>
    <m/>
    <m/>
    <x v="0"/>
    <x v="0"/>
    <x v="0"/>
    <x v="0"/>
    <x v="0"/>
    <x v="0"/>
    <x v="0"/>
    <x v="0"/>
  </r>
  <r>
    <x v="0"/>
    <x v="9"/>
    <x v="9"/>
    <x v="0"/>
    <s v=" "/>
    <s v=" "/>
    <s v=" "/>
    <s v="Defines who the primary accessibility contact is for the vendor."/>
    <s v="Follow-up inquiries for General section questions will be institution/implementation specific."/>
    <x v="0"/>
    <m/>
    <s v="General"/>
    <m/>
    <m/>
    <m/>
    <x v="0"/>
    <m/>
    <m/>
    <m/>
    <m/>
    <x v="0"/>
    <x v="0"/>
    <x v="0"/>
    <x v="0"/>
    <x v="0"/>
    <x v="0"/>
    <x v="0"/>
    <x v="0"/>
  </r>
  <r>
    <x v="0"/>
    <x v="10"/>
    <x v="10"/>
    <x v="0"/>
    <s v=" "/>
    <s v=" "/>
    <s v=" "/>
    <s v="Defines the accessibility contact's title to ensure proper authority and expertise is provided when populating the vendor's HECVAT response."/>
    <s v="Follow-up inquiries for General section questions will be institution/implementation specific."/>
    <x v="0"/>
    <m/>
    <s v="General"/>
    <m/>
    <m/>
    <m/>
    <x v="0"/>
    <m/>
    <m/>
    <m/>
    <m/>
    <x v="0"/>
    <x v="0"/>
    <x v="0"/>
    <x v="0"/>
    <x v="0"/>
    <x v="0"/>
    <x v="0"/>
    <x v="0"/>
  </r>
  <r>
    <x v="0"/>
    <x v="11"/>
    <x v="11"/>
    <x v="0"/>
    <s v=" "/>
    <s v=" "/>
    <s v=" "/>
    <s v="Defines the primary accessibility contact's email address."/>
    <s v="Follow-up inquiries for General section questions will be institution/implementation specific."/>
    <x v="0"/>
    <m/>
    <s v="General"/>
    <m/>
    <m/>
    <m/>
    <x v="0"/>
    <m/>
    <m/>
    <m/>
    <m/>
    <x v="0"/>
    <x v="0"/>
    <x v="0"/>
    <x v="0"/>
    <x v="0"/>
    <x v="0"/>
    <x v="0"/>
    <x v="0"/>
  </r>
  <r>
    <x v="0"/>
    <x v="12"/>
    <x v="12"/>
    <x v="0"/>
    <s v=" "/>
    <s v=" "/>
    <s v=" "/>
    <s v="Defines the primary accessibility contact's phone number."/>
    <s v="Follow-up inquiries for General section questions will be institution/implementation specific."/>
    <x v="0"/>
    <m/>
    <s v="General"/>
    <m/>
    <m/>
    <m/>
    <x v="0"/>
    <m/>
    <m/>
    <m/>
    <m/>
    <x v="0"/>
    <x v="0"/>
    <x v="0"/>
    <x v="0"/>
    <x v="0"/>
    <x v="0"/>
    <x v="0"/>
    <x v="0"/>
  </r>
  <r>
    <x v="0"/>
    <x v="13"/>
    <x v="13"/>
    <x v="0"/>
    <s v=" "/>
    <s v=" "/>
    <s v=" "/>
    <s v="Collects the hosting regions that a vendor uses to provide access to the product/service this HECVAT represents."/>
    <s v="Follow-up inquiries for General section questions will be institution/implementation specific."/>
    <x v="0"/>
    <m/>
    <s v="General"/>
    <m/>
    <m/>
    <m/>
    <x v="0"/>
    <m/>
    <m/>
    <m/>
    <m/>
    <x v="0"/>
    <x v="0"/>
    <x v="0"/>
    <x v="0"/>
    <x v="0"/>
    <x v="0"/>
    <x v="0"/>
    <x v="0"/>
  </r>
  <r>
    <x v="0"/>
    <x v="14"/>
    <x v="14"/>
    <x v="0"/>
    <s v=" "/>
    <s v=" "/>
    <s v=" "/>
    <s v="Collects the working regions that a vendor uses to support the product/service this HECVAT represents."/>
    <s v="Follow-up inquiries for General section questions will be institution/implementation specific."/>
    <x v="0"/>
    <m/>
    <s v="General"/>
    <m/>
    <m/>
    <m/>
    <x v="0"/>
    <m/>
    <m/>
    <m/>
    <m/>
    <x v="0"/>
    <x v="0"/>
    <x v="0"/>
    <x v="0"/>
    <x v="0"/>
    <x v="0"/>
    <x v="0"/>
    <x v="0"/>
  </r>
  <r>
    <x v="1"/>
    <x v="15"/>
    <x v="15"/>
    <x v="1"/>
    <s v="Include circumstances that may involve offshoring or multinational agreements"/>
    <s v=" "/>
    <s v=" "/>
    <s v="Defining scale of company (support, resources, skillsets), general information about the organization that may be concerning."/>
    <s v="Follow-up responses to this one are normally unique to their response. Vague answers here usually result in some footprinting of a vendor to determine their &quot;reputation.&quot;"/>
    <x v="1"/>
    <n v="1"/>
    <s v="Company"/>
    <s v="Yes"/>
    <n v="0"/>
    <s v=""/>
    <x v="1"/>
    <n v="5"/>
    <n v="5"/>
    <n v="5"/>
    <n v="0"/>
    <x v="0"/>
    <x v="0"/>
    <x v="0"/>
    <x v="0"/>
    <x v="0"/>
    <x v="0"/>
    <x v="1"/>
    <x v="0"/>
  </r>
  <r>
    <x v="2"/>
    <x v="16"/>
    <x v="16"/>
    <x v="1"/>
    <s v=" "/>
    <m/>
    <s v="Provide a detailed summary of the unplanned disruption."/>
    <s v="We want transparency from the vendor and an honest answer to this question, regardless of the response, is a good step in building trust."/>
    <s v="If a vendor says &quot;No,&quot; it is taken at face value. If your organization is capable of conducting reconnaissance, it is encouraged. If a vendor has experienced a breach, evaluate the circumstances of the incident and what the vendor has done in response to "/>
    <x v="1"/>
    <n v="1"/>
    <s v="Company"/>
    <s v="No"/>
    <s v="No"/>
    <s v=""/>
    <x v="2"/>
    <n v="20"/>
    <n v="20"/>
    <n v="20"/>
    <n v="20"/>
    <x v="0"/>
    <x v="0"/>
    <x v="0"/>
    <x v="0"/>
    <x v="0"/>
    <x v="0"/>
    <x v="2"/>
    <x v="0"/>
  </r>
  <r>
    <x v="3"/>
    <x v="17"/>
    <x v="17"/>
    <x v="2"/>
    <s v=" "/>
    <s v="Describe any plans to create an Information Security Office for your organization."/>
    <s v="Describe your Information Security Office, including size, talents, resources, etc."/>
    <s v="Understanding the security program size (and capabilities) of a vendor has a significant impact on their ability to respond effectively to a security incident. The size of a vendor will determine their SO size or lack thereof. Use the knowledge of this re"/>
    <s v="Vague responses to this question should be investigated further. Vendors without dedicated security personnel commonly have no security or security is embedded or dual-homed within operations (administrators). Ask about separation of duties, principle of "/>
    <x v="1"/>
    <n v="1"/>
    <s v="Company"/>
    <s v="Yes"/>
    <s v="No"/>
    <s v=""/>
    <x v="1"/>
    <n v="10"/>
    <n v="10"/>
    <n v="10"/>
    <n v="0"/>
    <x v="0"/>
    <x v="0"/>
    <x v="1"/>
    <x v="0"/>
    <x v="0"/>
    <x v="0"/>
    <x v="3"/>
    <x v="0"/>
  </r>
  <r>
    <x v="4"/>
    <x v="18"/>
    <x v="18"/>
    <x v="1"/>
    <s v=" "/>
    <s v="Describe any plans to create a dedicated Software and System Development team."/>
    <s v="Describe the structure and size of your Software and System Development teams. (e.g., Customer Support, Implementation, Product Management, etc.)."/>
    <s v="Understanding the development team size (and capabilities) of a vendor has a significant impact on their ability to produce and maintain code, adhering to secure coding best practices. The size of a vendor will determine their use of dedicated development"/>
    <s v="Follow-up inquiries for vendor team strategies will be unique to your institution and may depend on the underlying infrastructures needed to support a system for your specific use case."/>
    <x v="1"/>
    <n v="1"/>
    <s v="Company"/>
    <s v="Yes"/>
    <s v="Yes"/>
    <s v=""/>
    <x v="2"/>
    <n v="15"/>
    <n v="15"/>
    <n v="15"/>
    <n v="15"/>
    <x v="0"/>
    <x v="0"/>
    <x v="2"/>
    <x v="0"/>
    <x v="0"/>
    <x v="0"/>
    <x v="0"/>
    <x v="0"/>
  </r>
  <r>
    <x v="5"/>
    <x v="19"/>
    <x v="19"/>
    <x v="1"/>
    <s v=" "/>
    <s v=" "/>
    <s v="You should be completing the Full HECVAT, not the Lite."/>
    <s v="Responses to this question may indicate the presence of PHI data in the vended product."/>
    <s v="Determine if the HECVAT Lite is appropriate for assessing products hosting and/or interacting with PHI. HECVAT Full may be more appropriate, depending on your risk tolerance and use case."/>
    <x v="2"/>
    <n v="1"/>
    <s v="Company"/>
    <s v="No"/>
    <s v="No"/>
    <s v=""/>
    <x v="2"/>
    <n v="40"/>
    <n v="40"/>
    <n v="40"/>
    <n v="40"/>
    <x v="0"/>
    <x v="0"/>
    <x v="1"/>
    <x v="0"/>
    <x v="0"/>
    <x v="0"/>
    <x v="4"/>
    <x v="0"/>
  </r>
  <r>
    <x v="6"/>
    <x v="20"/>
    <x v="20"/>
    <x v="1"/>
    <s v=" "/>
    <s v=" "/>
    <s v="You should be completing the Full HECVAT, not the Lite."/>
    <s v="Responses to this question may indicate the presence of PCI DSS regulated data in the vended product."/>
    <s v="Determine if the HECVAT Lite is appropriate for assessing products hosting and/or interacting with PCI DSS regulated data. HECVAT Full may be more appropriate, depending on your risk tolerance and use case."/>
    <x v="2"/>
    <n v="1"/>
    <s v="Company"/>
    <s v="No"/>
    <s v="No"/>
    <s v=""/>
    <x v="2"/>
    <n v="40"/>
    <n v="40"/>
    <n v="40"/>
    <n v="40"/>
    <x v="0"/>
    <x v="0"/>
    <x v="3"/>
    <x v="0"/>
    <x v="0"/>
    <x v="0"/>
    <x v="4"/>
    <x v="0"/>
  </r>
  <r>
    <x v="7"/>
    <x v="21"/>
    <x v="21"/>
    <x v="1"/>
    <s v="Share any details that would help information security analysts assess your product."/>
    <s v=" "/>
    <s v=" "/>
    <s v="For the 20% that HECVAT may not cover, this gives the vendor a chance to support their other responses. Beware when this area is populated with sales hype or other irrelevant information. Thorough documentation, supporting evidence, and/or robust response"/>
    <s v="This is a freebie to help the vendor state their case. If a vendor does not add anything here (or it is just sales stuff), we can assume it was filled out by a sales engineer and questions will be evaluated with higher scrutiny."/>
    <x v="1"/>
    <n v="1"/>
    <s v="Company"/>
    <s v="Yes"/>
    <s v="Our software and databases are hosted by Hostinger, which is compliant with ISO/IEC 27001:2017. We perform daily backups and rely on Hostinger’s disaster recovery plans. User data is limited to email addresses for authentication purposes, and all transact"/>
    <s v=""/>
    <x v="1"/>
    <n v="5"/>
    <n v="5"/>
    <n v="5"/>
    <n v="0"/>
    <x v="0"/>
    <x v="0"/>
    <x v="1"/>
    <x v="0"/>
    <x v="0"/>
    <x v="0"/>
    <x v="0"/>
    <x v="1"/>
  </r>
  <r>
    <x v="8"/>
    <x v="22"/>
    <x v="22"/>
    <x v="1"/>
    <s v=" "/>
    <s v="Describe any plans to undergo a SSAE 18 audit."/>
    <s v="Provide the date of assessment and include a SOC 2 Type 2 (preferred) or SOC 3 report. If you have a SOC2 or SOC3 report, state how to obtain a copy. Indicate if your hosting provider was the subject of the audit."/>
    <s v="Standard documentation, relevant to institutions requiring a vendor to undergo SSAE 18 audits."/>
    <s v="Follow-up inquiries for SSAE 18 content will be institution/implementation specific."/>
    <x v="1"/>
    <n v="1"/>
    <s v="Documentation"/>
    <s v="Yes"/>
    <s v="No"/>
    <s v=""/>
    <x v="1"/>
    <n v="15"/>
    <n v="15"/>
    <n v="15"/>
    <n v="0"/>
    <x v="0"/>
    <x v="0"/>
    <x v="1"/>
    <x v="0"/>
    <x v="0"/>
    <x v="1"/>
    <x v="5"/>
    <x v="0"/>
  </r>
  <r>
    <x v="9"/>
    <x v="23"/>
    <x v="23"/>
    <x v="1"/>
    <s v=" "/>
    <s v="Describe any plans to complete the CSA CAIQ."/>
    <s v="Please include a copy with your response and include a URL for the published assessment."/>
    <s v="Many vendors have populated a CAIQ or at least a self-assessment. Although lacking in some areas important to higher education, these documents are useful for supplemental assessment."/>
    <s v="Follow-up inquiries for CSA content will be institution/implementation specific."/>
    <x v="1"/>
    <n v="1"/>
    <s v="Documentation"/>
    <s v="Yes"/>
    <s v="No"/>
    <s v=""/>
    <x v="1"/>
    <n v="10"/>
    <n v="10"/>
    <n v="10"/>
    <n v="0"/>
    <x v="0"/>
    <x v="0"/>
    <x v="1"/>
    <x v="0"/>
    <x v="0"/>
    <x v="2"/>
    <x v="6"/>
    <x v="0"/>
  </r>
  <r>
    <x v="10"/>
    <x v="24"/>
    <x v="24"/>
    <x v="1"/>
    <s v=" "/>
    <s v="Describe any plans to obtain CSA STAR certification."/>
    <s v="Provide date of certification, any supporting documentation, and a URL for the certification."/>
    <s v="If a vendor is STAR certified, vendor responses can theoretically be more trusted since CSA has verified their responses. Trust, but verify for yourself, as needed."/>
    <s v="If STAR certification is important to your institution you may have specific follow-up details for documentation purposes."/>
    <x v="1"/>
    <n v="1"/>
    <s v="Documentation"/>
    <s v="Yes"/>
    <s v="No"/>
    <s v=""/>
    <x v="1"/>
    <n v="15"/>
    <n v="15"/>
    <n v="15"/>
    <n v="0"/>
    <x v="0"/>
    <x v="0"/>
    <x v="1"/>
    <x v="0"/>
    <x v="0"/>
    <x v="2"/>
    <x v="5"/>
    <x v="0"/>
  </r>
  <r>
    <x v="11"/>
    <x v="25"/>
    <x v="25"/>
    <x v="3"/>
    <s v=" "/>
    <s v="Describe any plans to conform to an industry standard security framework."/>
    <s v="Provide documentation on how your organization conforms to your chosen framework and indicate current certification levels, where appropriate."/>
    <s v="The details of the standard are not the focus here; it is the fact that a vendor builds their environment around a standard and that they continually evaluate and assess their security programs."/>
    <s v="In an ideal world, a vendor will conform to an industry framework that is adopted by an institution. When this synergy does not exist, the interpretation of the vendor's responses must be interpreted in the context of the institution's environment. Follow"/>
    <x v="2"/>
    <n v="1"/>
    <s v="Documentation"/>
    <s v="Yes"/>
    <s v="Yes"/>
    <s v=""/>
    <x v="2"/>
    <n v="25"/>
    <n v="25"/>
    <n v="25"/>
    <n v="25"/>
    <x v="0"/>
    <x v="0"/>
    <x v="4"/>
    <x v="0"/>
    <x v="0"/>
    <x v="1"/>
    <x v="7"/>
    <x v="0"/>
  </r>
  <r>
    <x v="12"/>
    <x v="26"/>
    <x v="26"/>
    <x v="1"/>
    <s v="A HECVAT Full is recommended if this level of full NIST SP 800-171 compliance is required for the application."/>
    <s v="Describe any plans to provide NIST SP 800-171 or CMMC Level 3 services."/>
    <s v="Indicate level, Supplier Performance Risk System (SPRS) Score or certification information."/>
    <s v="For institutions that collaborate with the United States government, FISMA compliance may be required."/>
    <s v="Follow-up inquiries for FISMA compliance will be institution/implementation specific."/>
    <x v="1"/>
    <n v="1"/>
    <s v="Documentation"/>
    <s v="Yes"/>
    <s v="No"/>
    <s v=""/>
    <x v="1"/>
    <n v="10"/>
    <n v="10"/>
    <n v="10"/>
    <n v="0"/>
    <x v="0"/>
    <x v="0"/>
    <x v="4"/>
    <x v="0"/>
    <x v="0"/>
    <x v="1"/>
    <x v="4"/>
    <x v="0"/>
  </r>
  <r>
    <x v="13"/>
    <x v="27"/>
    <x v="27"/>
    <x v="4"/>
    <s v=" "/>
    <s v="Provide a detailed summary of overall system and/or application architecture."/>
    <s v="Provide your diagrams (or a valid link to them) upon submission."/>
    <s v="Many systems can be used a variety of ways. We want these implementation type diagrams so that we can understand the &quot;real&quot; use of the product."/>
    <s v="Additional requests for documentation are made when other parts of the HECVAT are insufficient. Although helpful, many vendors do not provide supporting documentation. We try to be specific with our follow-up questions so that vendors understand we are no"/>
    <x v="2"/>
    <n v="1"/>
    <s v="Documentation"/>
    <s v="Yes"/>
    <s v="Yes"/>
    <s v=""/>
    <x v="2"/>
    <n v="25"/>
    <n v="25"/>
    <n v="25"/>
    <n v="25"/>
    <x v="0"/>
    <x v="1"/>
    <x v="5"/>
    <x v="1"/>
    <x v="0"/>
    <x v="1"/>
    <x v="8"/>
    <x v="2"/>
  </r>
  <r>
    <x v="14"/>
    <x v="28"/>
    <x v="28"/>
    <x v="1"/>
    <s v=" "/>
    <s v="Describe your plans to create a data privacy policy."/>
    <s v="Provide your data privacy document (or a valid link to it) upon submission."/>
    <s v="Managing and protecting institutional data is the reason organizations perform security and risk assessments. Privacy policies outline how vendors will obtain, use, share, and protect institutional data and, as such, should be robust in its language. Bewa"/>
    <s v="Inquire about any privacy language the vendor may have. It may not be ideal, but there may be something available to assess or enough to have your legal counsel or policy/privacy professionals review."/>
    <x v="1"/>
    <n v="1"/>
    <s v="Documentation"/>
    <s v="Yes"/>
    <s v="Yes"/>
    <s v=""/>
    <x v="2"/>
    <n v="20"/>
    <n v="20"/>
    <n v="20"/>
    <n v="20"/>
    <x v="0"/>
    <x v="0"/>
    <x v="0"/>
    <x v="0"/>
    <x v="0"/>
    <x v="0"/>
    <x v="9"/>
    <x v="3"/>
  </r>
  <r>
    <x v="15"/>
    <x v="29"/>
    <x v="29"/>
    <x v="1"/>
    <s v=" "/>
    <s v="Briefly summarize your response."/>
    <s v="Provide a reference to your employee onboarding and offboarding policy and supporting documentation or submit it along with this fully populated HECVAT."/>
    <s v="Managing and protecting a vendor's assets through appropriate human resource management is of the upmost importance. Knowing how roles and access controls are implemented (directed by policy) within a vendor's infrastructure during the onboarding and offb"/>
    <s v="Unsatisfactory answers should be met with questions about access control authority, roles and responsibilities (of access grantors), administrative privileges within the vendor's infrastructure(s), etc."/>
    <x v="1"/>
    <n v="1"/>
    <s v="Documentation"/>
    <s v="Yes"/>
    <s v="Yes"/>
    <s v=""/>
    <x v="2"/>
    <n v="10"/>
    <n v="10"/>
    <n v="10"/>
    <n v="10"/>
    <x v="0"/>
    <x v="0"/>
    <x v="0"/>
    <x v="0"/>
    <x v="0"/>
    <x v="0"/>
    <x v="9"/>
    <x v="4"/>
  </r>
  <r>
    <x v="16"/>
    <x v="30"/>
    <x v="30"/>
    <x v="5"/>
    <s v=" "/>
    <s v="Briefly summarize your response."/>
    <s v="Provide a reference to your BCP and supporting documentation or submit it along with this fully populated HECVAT."/>
    <s v="It is expected that a vendor will maintain an accurate BCP and for it to be tested at a regular interval. Any variance to this should be clearly explained. A vendor's response to this question can reveal the value that they place on testing their BCP (and"/>
    <s v="If the vendor does not have a BCP, point them to https://www.sans.org/reading-room/whitepapers/recovery/business-continuity-planning-concept-operations-1653"/>
    <x v="1"/>
    <n v="1"/>
    <s v="Documentation"/>
    <s v="Yes"/>
    <s v="No"/>
    <s v=""/>
    <x v="1"/>
    <n v="10"/>
    <n v="10"/>
    <n v="10"/>
    <n v="0"/>
    <x v="0"/>
    <x v="0"/>
    <x v="0"/>
    <x v="0"/>
    <x v="0"/>
    <x v="3"/>
    <x v="10"/>
    <x v="5"/>
  </r>
  <r>
    <x v="17"/>
    <x v="31"/>
    <x v="31"/>
    <x v="6"/>
    <s v=" "/>
    <s v="Briefly summarize your response."/>
    <s v="Provide a reference to your DRP and supporting documentation or submit it along with this fully populated HECVAT."/>
    <s v="It is expected that a vendor will maintain an accurate DRP and for it to be tested at a regular interval. Testing a DRP is an important action that improves the efficiency and accuracy of a vendor's recovery plans. Vague responses to this question should "/>
    <s v="If the vendor does not have a DRP, point them to https://www.sans.org/reading-room/whitepapers/recovery/disaster-recovery-plan-1164"/>
    <x v="1"/>
    <n v="1"/>
    <s v="Documentation"/>
    <s v="Yes"/>
    <s v="Yes"/>
    <s v=""/>
    <x v="2"/>
    <n v="10"/>
    <n v="10"/>
    <n v="10"/>
    <n v="10"/>
    <x v="0"/>
    <x v="0"/>
    <x v="0"/>
    <x v="0"/>
    <x v="0"/>
    <x v="0"/>
    <x v="10"/>
    <x v="5"/>
  </r>
  <r>
    <x v="18"/>
    <x v="32"/>
    <x v="32"/>
    <x v="1"/>
    <s v=" "/>
    <s v="Briefly summarize your response."/>
    <s v="Summarize your current change management process."/>
    <s v="The lack of a change management function is indicative of immature program processes. Answers to this question can provide insight into how well their responses (on the HECVAT) represent their actual environment(s)."/>
    <s v="If a weak response is given to this answer, response scrutiny should be increased. Questions about configuration management, system authority, and documentation are appropriate."/>
    <x v="2"/>
    <n v="1"/>
    <s v="Documentation"/>
    <s v="Yes"/>
    <s v="Yes"/>
    <s v=""/>
    <x v="2"/>
    <n v="25"/>
    <n v="25"/>
    <n v="25"/>
    <n v="25"/>
    <x v="0"/>
    <x v="0"/>
    <x v="0"/>
    <x v="0"/>
    <x v="1"/>
    <x v="0"/>
    <x v="2"/>
    <x v="6"/>
  </r>
  <r>
    <x v="19"/>
    <x v="33"/>
    <x v="33"/>
    <x v="1"/>
    <s v="If your answer is &quot;I do not know,&quot; select &quot;No.&quot; If the VPAT/ACR is for an older version of the product or has not been updated, its information does not accurately reflect accessibility of the product under consideration."/>
    <s v="Please state your plans (when and by whom) to complete a VPAT."/>
    <s v="State the date the VPAT was completed. Include this VPAT in your submission and/or link to its web location."/>
    <s v="VPATs (Voluntary Product Accessibility Template) / ACRs (Accessibility Conformance Report, a completed VPAT) are standard accessibility reporting formats from the ITIC &lt;https://www.itic.org/policy/accessibility/vpat&gt;. They can be self-assessments from a v"/>
    <s v="Cross-reference Accessibility Conformance Reports (ACR) with any answers from ITAC-04 about product roadmaps for accessibility improvements."/>
    <x v="1"/>
    <n v="1"/>
    <s v="IT Accessibility"/>
    <s v="Yes"/>
    <s v="No"/>
    <s v=""/>
    <x v="1"/>
    <n v="20"/>
    <n v="20"/>
    <n v="20"/>
    <n v="0"/>
    <x v="0"/>
    <x v="0"/>
    <x v="0"/>
    <x v="0"/>
    <x v="0"/>
    <x v="0"/>
    <x v="0"/>
    <x v="0"/>
  </r>
  <r>
    <x v="20"/>
    <x v="34"/>
    <x v="34"/>
    <x v="1"/>
    <s v=" "/>
    <s v="Provide plans for any documentation that would make accessible content, features, and functions easily knowable by end users."/>
    <s v="Provide examples with links where possible."/>
    <s v="Has the vendor documented any additional information needed by users in order to create accessible products with the tool or platform? Are there tutorials, if needed, on how assistive technology users can best use the product (platforms tested and works b"/>
    <s v="If specific configurations, settings, themes, author guides or instructions are needed to ensure accessibility, are instructions on how to do so provided for administrators and end users?"/>
    <x v="1"/>
    <n v="1"/>
    <s v="IT Accessibility"/>
    <s v="Yes"/>
    <s v="No"/>
    <s v=""/>
    <x v="1"/>
    <n v="20"/>
    <n v="20"/>
    <n v="20"/>
    <n v="0"/>
    <x v="0"/>
    <x v="0"/>
    <x v="0"/>
    <x v="0"/>
    <x v="0"/>
    <x v="0"/>
    <x v="0"/>
    <x v="0"/>
  </r>
  <r>
    <x v="21"/>
    <x v="35"/>
    <x v="35"/>
    <x v="1"/>
    <s v=" "/>
    <s v="Please provide plans (when and by whom) any audit is planned, if any, or rationale if not."/>
    <s v="State when the audit was conducted and by whom. Include the results in your submission and/or link to its web location."/>
    <s v="Many vendors rely on their internal product knowledge and history to complete accessibility self-assessments of their own product rather than utilizing up-to-date, validated testing. Use of an expert, external specialist provides a more robust assessment "/>
    <s v="One of the most common outcomes of such an audit includes VPAT/ACR referenced in DOCU-12. If a vendor is unfamiliar with the VPAT &lt;https://itic.org/policy/accessibility/vpat&gt; they may learn more at &lt;https://www.section508.gov/sell/vpat&gt;."/>
    <x v="1"/>
    <n v="1"/>
    <s v="IT Accessibility"/>
    <s v="Yes"/>
    <s v="No"/>
    <s v=""/>
    <x v="1"/>
    <n v="20"/>
    <n v="20"/>
    <n v="20"/>
    <n v="0"/>
    <x v="0"/>
    <x v="0"/>
    <x v="0"/>
    <x v="0"/>
    <x v="0"/>
    <x v="0"/>
    <x v="0"/>
    <x v="0"/>
  </r>
  <r>
    <x v="22"/>
    <x v="36"/>
    <x v="36"/>
    <x v="7"/>
    <s v=" "/>
    <s v="Summarize how you ensure accessible products. Provide plans to develop documented processes to validate accessibility."/>
    <s v="Describe your processes and methodologies for validating accessibility conformance."/>
    <s v="A combination of most responses to Q-03 would be ideal and a sign of a mature accessibility program. The goal of accessibility is ultimately usability by persons with disabilities, and so successful testing among that population indicates greater access. "/>
    <s v="Follow-up inquiries for IT Accessibility content will be institution/implementation specific."/>
    <x v="1"/>
    <n v="1"/>
    <s v="IT Accessibility"/>
    <s v="Yes"/>
    <s v="Yes"/>
    <s v=""/>
    <x v="2"/>
    <n v="20"/>
    <n v="20"/>
    <n v="20"/>
    <n v="20"/>
    <x v="0"/>
    <x v="0"/>
    <x v="0"/>
    <x v="0"/>
    <x v="0"/>
    <x v="0"/>
    <x v="0"/>
    <x v="0"/>
  </r>
  <r>
    <x v="23"/>
    <x v="37"/>
    <x v="37"/>
    <x v="8"/>
    <s v=" "/>
    <s v="Summarize your decision to not adopt a technical or legal standard of conformance for the product in question."/>
    <s v="Indicate which primary standards and comment upon any additional standards the product meets."/>
    <s v="The Web Content Accessibility Guidelines (WCAG) &lt;https://www.w3.org/WAI/standards-guidelines/wcag&gt; from the W3C are widely accepted measures of accessibility conformance. WCAG AA conformance is the most common level of accessibility adoption, with prefere"/>
    <s v="If a vendor is unfamiliar with either, they may be directed to learn more about technical &lt;https://www.w3.org/WAI/&gt; or governmental &lt;https://www.section508.gov/&gt; standards for accessibility. "/>
    <x v="1"/>
    <n v="1"/>
    <s v="IT Accessibility"/>
    <s v="Yes"/>
    <s v="Yes"/>
    <s v=""/>
    <x v="2"/>
    <n v="20"/>
    <n v="20"/>
    <n v="20"/>
    <n v="20"/>
    <x v="0"/>
    <x v="0"/>
    <x v="0"/>
    <x v="0"/>
    <x v="0"/>
    <x v="0"/>
    <x v="0"/>
    <x v="0"/>
  </r>
  <r>
    <x v="24"/>
    <x v="38"/>
    <x v="38"/>
    <x v="1"/>
    <s v=" "/>
    <s v="Please provide any plans to develop and share an accessibility product roadmap in the future."/>
    <s v="Comment upon how far into the future the roadmap extends. Provide evidence (including links) of having delivered upon the accessibility roadmap in the past."/>
    <s v="If products do not fully conform to accessibility standards, it is important that vendors have a roadmap specifying how they will work to achieve it. A roadmap with delivery timelines is best supported by evidence of prior delivery on such timelines. Anal"/>
    <s v="Follow-up inquiries for IT Accessibility content will be institution/implementation specific."/>
    <x v="1"/>
    <n v="1"/>
    <s v="IT Accessibility"/>
    <s v="Yes"/>
    <s v="No"/>
    <s v=""/>
    <x v="1"/>
    <n v="20"/>
    <n v="20"/>
    <n v="20"/>
    <n v="0"/>
    <x v="0"/>
    <x v="0"/>
    <x v="0"/>
    <x v="0"/>
    <x v="0"/>
    <x v="0"/>
    <x v="0"/>
    <x v="0"/>
  </r>
  <r>
    <x v="25"/>
    <x v="39"/>
    <x v="39"/>
    <x v="1"/>
    <s v=" "/>
    <s v="Describe any plans to ensure appropriate and ongoing staff knowledge about accessibility."/>
    <s v="Provide any further relevant information about how expertise is maintained; include any accessibility certifications staff may hold (e.g., IAAP WAS &lt;https://www.accessibilityassociation.org/certifications&gt; or DHS Trusted Tester &lt;https://section508.gov/tes"/>
    <s v="Having accessibility expertise within the staff supports the proactive development of accessible products. If staff lack sufficient accessibility expertise, then accessibility improvements may only be the result of the vendor reacting to issues or reports"/>
    <s v="Follow-up inquiries for IT Accessibility content will be institution/implementation specific."/>
    <x v="1"/>
    <n v="1"/>
    <s v="IT Accessibility"/>
    <s v="Yes"/>
    <s v="Yes"/>
    <s v=""/>
    <x v="2"/>
    <n v="20"/>
    <n v="20"/>
    <n v="20"/>
    <n v="20"/>
    <x v="0"/>
    <x v="0"/>
    <x v="0"/>
    <x v="0"/>
    <x v="0"/>
    <x v="0"/>
    <x v="0"/>
    <x v="0"/>
  </r>
  <r>
    <x v="26"/>
    <x v="40"/>
    <x v="40"/>
    <x v="9"/>
    <s v=" "/>
    <s v="State how users should report accessibility issues. Describe any expected related process updates."/>
    <s v="Describe the process and any recent examples of fixes as a result of the process."/>
    <s v="Tracking and addressing technical issues is a natural part of any web or software product. Critical accessibility issues can cause a product to become unusable. Vendors should have a process to intake, triage, and address accessibility issue reports. Vend"/>
    <s v="Follow-up inquiries for IT Accessibility content will be institution/implementation specific."/>
    <x v="1"/>
    <n v="1"/>
    <s v="IT Accessibility"/>
    <s v="Yes"/>
    <s v="Yes"/>
    <s v=""/>
    <x v="2"/>
    <n v="20"/>
    <n v="20"/>
    <n v="20"/>
    <n v="20"/>
    <x v="0"/>
    <x v="0"/>
    <x v="0"/>
    <x v="0"/>
    <x v="0"/>
    <x v="0"/>
    <x v="0"/>
    <x v="0"/>
  </r>
  <r>
    <x v="27"/>
    <x v="41"/>
    <x v="41"/>
    <x v="10"/>
    <s v=" "/>
    <s v="Describe any plans to update processes and procedures to better incorporate accessibility."/>
    <s v="Provide further details or multiple means in Additional Information."/>
    <s v="This question is designed to understand how accessibility is included in new versions and features of products, particularly with vendors that implement Agile or similar methodologies where software is updated frequently and continuously._x000a_"/>
    <s v="Follow-up inquiries for IT Accessibility content will be institution/implementation specific."/>
    <x v="1"/>
    <n v="1"/>
    <s v="IT Accessibility"/>
    <s v="Yes"/>
    <s v="Yes"/>
    <s v=""/>
    <x v="2"/>
    <n v="20"/>
    <n v="20"/>
    <n v="20"/>
    <n v="20"/>
    <x v="0"/>
    <x v="0"/>
    <x v="0"/>
    <x v="0"/>
    <x v="0"/>
    <x v="0"/>
    <x v="0"/>
    <x v="0"/>
  </r>
  <r>
    <x v="28"/>
    <x v="42"/>
    <x v="42"/>
    <x v="1"/>
    <s v=" "/>
    <s v="Indicate a plan to test the product; develop a roadmap for keyboard accessibility or any further context."/>
    <s v="State when and on which platform this was verified."/>
    <s v="One critical accessibility requirement is the full use of a product using only the keyboard--no mouse or trackpad. This requirement is easy for a nontechnical or non-accessibility expert to understand and verify."/>
    <s v="Follow-up inquiries for IT Accessibility content will be institution/implementation specific."/>
    <x v="1"/>
    <n v="1"/>
    <s v="IT Accessibility"/>
    <s v="Yes"/>
    <s v="Yes"/>
    <s v=""/>
    <x v="2"/>
    <n v="20"/>
    <n v="20"/>
    <n v="20"/>
    <n v="20"/>
    <x v="0"/>
    <x v="0"/>
    <x v="0"/>
    <x v="0"/>
    <x v="0"/>
    <x v="0"/>
    <x v="0"/>
    <x v="0"/>
  </r>
  <r>
    <x v="29"/>
    <x v="43"/>
    <x v="43"/>
    <x v="1"/>
    <s v=" "/>
    <s v=" "/>
    <s v="Describe any feature differences between standard and accessible modes along with any timelines or plans to merge products into a universally designed platform."/>
    <s v="Separate accessibility modes or interfaces are indicative of a product design creating an attempted &quot;separate but equal&quot; environment for disabled users. In practice, separate modes or interfaces for accessibility almost never have feature parity and typic"/>
    <s v="Follow-up inquiries for IT Accessibility content will be institution/implementation specific."/>
    <x v="1"/>
    <n v="1"/>
    <s v="IT Accessibility"/>
    <s v="No"/>
    <s v="No"/>
    <s v=""/>
    <x v="2"/>
    <n v="20"/>
    <n v="20"/>
    <n v="20"/>
    <n v="20"/>
    <x v="0"/>
    <x v="0"/>
    <x v="0"/>
    <x v="0"/>
    <x v="0"/>
    <x v="0"/>
    <x v="0"/>
    <x v="0"/>
  </r>
  <r>
    <x v="20"/>
    <x v="44"/>
    <x v="44"/>
    <x v="11"/>
    <s v="This includes end-users, administrators, service accounts, etc. PBAC would include various dynamic controls such as conditional access, risk-based access, location-based access, or system activity based access."/>
    <s v="Describe any limitations that prevent support for RBAC for Institutional accounts."/>
    <s v="Describe available roles."/>
    <s v="Understanding access control capabilities allows an institution to estimate the type of maintenance efforts will be involved to manage a system. Depending on the users, concerns may or not be elevated. The value of this question is largely determined by t"/>
    <s v="Ask the vendor to summarize the best practices to restrict/control the access given to the institution's end-users without the use of RBAC. Make sure to understand the administrative requirements/overhead introduced in the vendor's environment."/>
    <x v="2"/>
    <n v="1"/>
    <s v="Application/Service Security"/>
    <s v="Yes"/>
    <s v="Yes"/>
    <s v=""/>
    <x v="2"/>
    <n v="25"/>
    <n v="25"/>
    <n v="25"/>
    <n v="25"/>
    <x v="1"/>
    <x v="0"/>
    <x v="6"/>
    <x v="2"/>
    <x v="2"/>
    <x v="4"/>
    <x v="11"/>
    <x v="7"/>
  </r>
  <r>
    <x v="30"/>
    <x v="45"/>
    <x v="45"/>
    <x v="1"/>
    <s v="This includes system administrators and third party personnel with access to the system. PBAC would include various dynamic controls such as conditional access, risk-based access, location-based access, or system activity based access."/>
    <s v="Describe any limitations that prevent support for RBAC within your organization."/>
    <s v=" "/>
    <s v="Managing a software/product/service may rely on various professionals to administrate a system. This question is focused on how administration, and the segregation of functions, is implemented within the vendor's infrastructure."/>
    <s v="Managing a complex infrastructure requires diligence in protecting access and authority. Unsatisfactory responses may indicate the lack of maturity with a vendor and/or a flat infrastructure with few individuals with broad authority. Inquire about separat"/>
    <x v="1"/>
    <n v="1"/>
    <s v="Application/Service Security"/>
    <s v="Yes"/>
    <s v="Yes"/>
    <s v=""/>
    <x v="2"/>
    <n v="15"/>
    <n v="15"/>
    <n v="15"/>
    <n v="15"/>
    <x v="2"/>
    <x v="0"/>
    <x v="7"/>
    <x v="3"/>
    <x v="3"/>
    <x v="5"/>
    <x v="11"/>
    <x v="0"/>
  </r>
  <r>
    <x v="31"/>
    <x v="46"/>
    <x v="46"/>
    <x v="1"/>
    <s v=" "/>
    <s v="Briefly summarize your response."/>
    <s v="Provide supporting documentation of your strategy."/>
    <s v="Telecommuting in the IT world is the norm and an institution should know that proper safeguards are in place when remote access is allowed. Vendor responses vary greatly, so confirm the context of the response if it is not clear. Many cloud services can o"/>
    <s v="Request additional documentation that outlines the security controls implemented to safeguard your institutional data."/>
    <x v="1"/>
    <n v="1"/>
    <s v="Application/Service Security"/>
    <s v="Yes"/>
    <s v="Yes"/>
    <s v=""/>
    <x v="2"/>
    <n v="20"/>
    <n v="20"/>
    <n v="20"/>
    <n v="20"/>
    <x v="3"/>
    <x v="0"/>
    <x v="8"/>
    <x v="4"/>
    <x v="4"/>
    <x v="6"/>
    <x v="12"/>
    <x v="0"/>
  </r>
  <r>
    <x v="32"/>
    <x v="47"/>
    <x v="47"/>
    <x v="12"/>
    <s v=" "/>
    <s v="State plans to implement data input validation and error messaging across all components of your system."/>
    <s v="Describe how your system(s) provide data input validation and error messages."/>
    <s v="Input validation is a secure coding best practice, so confirming its implementation is normally a high priority. Error messages (to the system and user) can be used to detect abnormal use and to better protect institutional data. Depending on the critical"/>
    <s v="Inquire about any planned improvements to these capabilities. Ask about their product(s) roadmap and try to understand how they prioritize security concerns in their environment."/>
    <x v="2"/>
    <n v="1"/>
    <s v="Application/Service Security"/>
    <s v="Yes"/>
    <s v="Yes"/>
    <s v=""/>
    <x v="2"/>
    <n v="25"/>
    <n v="25"/>
    <n v="25"/>
    <n v="25"/>
    <x v="4"/>
    <x v="0"/>
    <x v="9"/>
    <x v="5"/>
    <x v="0"/>
    <x v="7"/>
    <x v="7"/>
    <x v="0"/>
  </r>
  <r>
    <x v="33"/>
    <x v="48"/>
    <x v="48"/>
    <x v="13"/>
    <s v=" "/>
    <s v="Describe compensating controls that protect your web application, if applicable."/>
    <s v="Describe the currently implemented WAF."/>
    <s v="The use case, vendor infrastructure, and types of services offered will greatly affect the need for various firewalling devices. The focus of this question is integrity, ensuring that the systems hosting institutional data are limited in need-only communi"/>
    <s v="If a vendor states that they outsource their code development and do not run a WAF, there is elevated reason for concern. Verify how code is tested, monitored, and controlled in production environments."/>
    <x v="2"/>
    <n v="1"/>
    <s v="Application/Service Security"/>
    <s v="Yes"/>
    <s v="Yes"/>
    <s v=""/>
    <x v="2"/>
    <n v="25"/>
    <n v="25"/>
    <n v="25"/>
    <n v="25"/>
    <x v="2"/>
    <x v="0"/>
    <x v="10"/>
    <x v="6"/>
    <x v="0"/>
    <x v="0"/>
    <x v="7"/>
    <x v="8"/>
  </r>
  <r>
    <x v="34"/>
    <x v="49"/>
    <x v="49"/>
    <x v="1"/>
    <s v="Include any in-house developed or contract development"/>
    <s v="Briefly summarize your response."/>
    <s v="Provide supporting documentation of your processes."/>
    <s v="Understanding system requirements and/or dependencies (e.g., open source libraries, repositories, frameworks, toolkits, modules, etc.) can reveal infrastructure risks that may not be apparent by other means. In some cases, the use of trusted components ma"/>
    <s v="Follow-up inquiries concerning software supply chain will be institution/implementation specific."/>
    <x v="1"/>
    <n v="1"/>
    <s v="Application/Service Security"/>
    <s v="Yes"/>
    <s v="Yes"/>
    <s v=""/>
    <x v="2"/>
    <n v="20"/>
    <n v="20"/>
    <n v="20"/>
    <n v="20"/>
    <x v="3"/>
    <x v="0"/>
    <x v="10"/>
    <x v="0"/>
    <x v="0"/>
    <x v="8"/>
    <x v="13"/>
    <x v="9"/>
  </r>
  <r>
    <x v="35"/>
    <x v="50"/>
    <x v="50"/>
    <x v="14"/>
    <s v="Answer &quot;Yes&quot; only if user AND administrator authentication is supported. If partially supported, answer &quot;No.&quot; Ensure you respond to any guidance in the Additional Information column."/>
    <s v="Describe plans to support strong authentication practices."/>
    <s v="Describe how strong authentication is enforced (e.g., complex passwords, multifactor tokens, certificates, biometrics, aging requirements, re-use policy)."/>
    <s v="This question is to set account management expectations for the institution. A system that can integrate with existing, vetted solutions has its advantages and may have less administrative overhead. Also, adherence to standards here gives credit to other "/>
    <s v="Follow-up inquiries for IAM requirements will be institution/implementation specific."/>
    <x v="1"/>
    <n v="1"/>
    <s v="Authentication, Authorization, and Accounting"/>
    <s v="Yes"/>
    <s v="No"/>
    <s v=""/>
    <x v="1"/>
    <n v="20"/>
    <n v="20"/>
    <n v="20"/>
    <n v="0"/>
    <x v="2"/>
    <x v="0"/>
    <x v="11"/>
    <x v="7"/>
    <x v="5"/>
    <x v="9"/>
    <x v="7"/>
    <x v="0"/>
  </r>
  <r>
    <x v="36"/>
    <x v="51"/>
    <x v="51"/>
    <x v="15"/>
    <s v=" "/>
    <s v="Describe plans to participate in InCommon or another eduGAIN-affiliated trust federation."/>
    <s v="List the entity IDs registered in the Additional Information column."/>
    <s v="This question defines the vendor's scope of federated identity practices and their willingness to embrace higher education requirements."/>
    <s v="If a vendor indicates that a system is stand-alone and cannot integrate with community standards, follow up with maturity questions and ask about other commodity type functions or other system requirements your institution may have."/>
    <x v="1"/>
    <n v="1"/>
    <s v="Authentication, Authorization, and Accounting"/>
    <s v="Yes"/>
    <s v="No"/>
    <s v=""/>
    <x v="1"/>
    <n v="20"/>
    <n v="20"/>
    <n v="20"/>
    <n v="0"/>
    <x v="2"/>
    <x v="0"/>
    <x v="12"/>
    <x v="7"/>
    <x v="6"/>
    <x v="10"/>
    <x v="14"/>
    <x v="0"/>
  </r>
  <r>
    <x v="37"/>
    <x v="52"/>
    <x v="52"/>
    <x v="16"/>
    <s v=" "/>
    <s v="Describe any plans to support integration with other authentication and authorization systems."/>
    <s v="List which systems and versions supported (such as Active Directory, Kerberos, or other LDAP compatible directory) in Additional Information."/>
    <s v="This question is to set account management expectations for the institution. A system that can integrate with existing, vetted solutions has its advantages and may have less administrative overhead. Also, adherence to standards here gives credit to other "/>
    <s v="If a vendor indicates that a system is stand-alone and cannot integrate with the institution's infrastructure, follow-up with maturity questions and ask about other commodity type functions or other system requirements your institution may have."/>
    <x v="1"/>
    <n v="1"/>
    <s v="Authentication, Authorization, and Accounting"/>
    <s v="Yes"/>
    <s v="Yes"/>
    <s v=""/>
    <x v="2"/>
    <n v="15"/>
    <n v="15"/>
    <n v="15"/>
    <n v="15"/>
    <x v="2"/>
    <x v="0"/>
    <x v="13"/>
    <x v="8"/>
    <x v="0"/>
    <x v="0"/>
    <x v="14"/>
    <x v="0"/>
  </r>
  <r>
    <x v="38"/>
    <x v="53"/>
    <x v="53"/>
    <x v="1"/>
    <s v="An answer of &quot;Yes&quot; should be well-supported in the Additional Information column, and all elements of interest should be sufficiently addressed."/>
    <s v="Describe plans to support Web SSO in your solution."/>
    <s v="State the Web SSO standards supported by your solution and provide additional details about your support, including framework(s) in use, how information is exchanged securely, etc."/>
    <s v="This question is to set account management expectations for the institution. A system that can integrate with existing, vetted solutions has its advantages and may have less administrative overhead. Also, adherence to standards here gives credit to other "/>
    <s v="Follow-up inquiries for IAM requirements will be institution/implementation specific."/>
    <x v="1"/>
    <n v="1"/>
    <s v="Authentication, Authorization, and Accounting"/>
    <s v="Yes"/>
    <s v="No"/>
    <s v=""/>
    <x v="1"/>
    <n v="20"/>
    <n v="20"/>
    <n v="20"/>
    <n v="0"/>
    <x v="2"/>
    <x v="0"/>
    <x v="13"/>
    <x v="8"/>
    <x v="0"/>
    <x v="0"/>
    <x v="7"/>
    <x v="0"/>
  </r>
  <r>
    <x v="39"/>
    <x v="54"/>
    <x v="54"/>
    <x v="1"/>
    <s v=" "/>
    <s v="Describe any plans to support differentiation between email address and user identifier."/>
    <s v=" "/>
    <s v="This questions allows an institution to know vendor system limitations and to help them gauge the resources (that may be needed to implement) required to successfully integrate the product/service with institution systems."/>
    <s v="Follow-up inquiries for identifier requirements will be institution/implementation specific."/>
    <x v="1"/>
    <n v="1"/>
    <s v="Authentication, Authorization, and Accounting"/>
    <s v="Yes"/>
    <s v="Yes"/>
    <s v=""/>
    <x v="2"/>
    <n v="20"/>
    <n v="20"/>
    <n v="20"/>
    <n v="20"/>
    <x v="5"/>
    <x v="0"/>
    <x v="14"/>
    <x v="9"/>
    <x v="7"/>
    <x v="11"/>
    <x v="7"/>
    <x v="0"/>
  </r>
  <r>
    <x v="40"/>
    <x v="55"/>
    <x v="55"/>
    <x v="1"/>
    <s v=" "/>
    <s v="Describe plans to allow customers to specify attribute mappings."/>
    <s v=" "/>
    <s v="This questions allows an institution to know vendor system limitations and to help them gauge the resources (that may be needed to implement) required to successfully integrate the product/service with institution systems."/>
    <s v="Follow-up inquiries for attirbute mapping requirements will be institution/implementation specific."/>
    <x v="1"/>
    <n v="1"/>
    <s v="Authentication, Authorization, and Accounting"/>
    <s v="Yes"/>
    <s v="No"/>
    <s v=""/>
    <x v="1"/>
    <n v="20"/>
    <n v="20"/>
    <n v="20"/>
    <n v="0"/>
    <x v="0"/>
    <x v="0"/>
    <x v="0"/>
    <x v="0"/>
    <x v="0"/>
    <x v="0"/>
    <x v="7"/>
    <x v="0"/>
  </r>
  <r>
    <x v="41"/>
    <x v="56"/>
    <x v="56"/>
    <x v="17"/>
    <s v=" "/>
    <s v="Describe any plans to enable audit logs for these data elements."/>
    <s v=" "/>
    <s v="Strong logging capabilities are vital to the proper management of a system. Implementing an immature system that lacks sufficient logging capabilities exposes an institution to great risk. Depending on your risk tolerance and the use case, your institutio"/>
    <s v="If a weak response is given to this answer, it is appropriate to ask directed answers to get specific information. Ensure that questions are targeted to ensure responses will come from the appropriate party within the vendor."/>
    <x v="2"/>
    <n v="1"/>
    <s v="Authentication, Authorization, and Accounting"/>
    <s v="Yes"/>
    <s v="No"/>
    <s v=""/>
    <x v="1"/>
    <n v="40"/>
    <n v="40"/>
    <n v="40"/>
    <n v="0"/>
    <x v="0"/>
    <x v="0"/>
    <x v="0"/>
    <x v="0"/>
    <x v="0"/>
    <x v="0"/>
    <x v="7"/>
    <x v="0"/>
  </r>
  <r>
    <x v="42"/>
    <x v="57"/>
    <x v="57"/>
    <x v="18"/>
    <s v=" "/>
    <s v="Describe any plans to support multi-factor authentication in your application."/>
    <s v="List all supported multi-factor authentication methods, technologies, and/or products and provide a brief summary of each."/>
    <s v="2FA/MFA, implemented correctly, strengthens the security state of a system. 2FA/MFA is commonly implemented and in many use cases is a requirement for account protection purposes. "/>
    <s v="Ask the vendor about hardware and software options, future roadmap for implementations and support, etc."/>
    <x v="1"/>
    <n v="1"/>
    <s v="Authentication, Authorization, and Accounting"/>
    <s v="Yes"/>
    <s v="No"/>
    <s v=""/>
    <x v="1"/>
    <n v="15"/>
    <n v="15"/>
    <n v="15"/>
    <n v="0"/>
    <x v="0"/>
    <x v="0"/>
    <x v="0"/>
    <x v="0"/>
    <x v="0"/>
    <x v="0"/>
    <x v="7"/>
    <x v="0"/>
  </r>
  <r>
    <x v="43"/>
    <x v="58"/>
    <x v="58"/>
    <x v="1"/>
    <s v=" "/>
    <s v="Describe any plans to support automatic lock or log-out."/>
    <s v="Describe the default behavior of this capability."/>
    <s v="This is a question to ensure account integrity and institutional data confidentiality."/>
    <s v="Follow-up inquiries for IAM requirements will be institution/implementation specific."/>
    <x v="1"/>
    <n v="1"/>
    <s v="Authentication, Authorization, and Accounting"/>
    <s v="Yes"/>
    <s v="Yes"/>
    <s v=""/>
    <x v="2"/>
    <n v="15"/>
    <n v="15"/>
    <n v="15"/>
    <n v="15"/>
    <x v="0"/>
    <x v="0"/>
    <x v="0"/>
    <x v="0"/>
    <x v="0"/>
    <x v="0"/>
    <x v="7"/>
    <x v="0"/>
  </r>
  <r>
    <x v="44"/>
    <x v="59"/>
    <x v="59"/>
    <x v="1"/>
    <s v=" "/>
    <s v="Describe your intent to implement a systems management and configuration strategy."/>
    <s v="Summarize your systems management and configuration strategy."/>
    <s v="In the context of the CIA triad, this question is focused on system integrity, ensuring that system changes are only executed by authorized users. Additionally, it is expected that devices (for administrators, vendor staff, and affiliates) that are used t"/>
    <s v="Follow-up with a robust question set if the vendor cannot clearly state full control of the integrity of their system(s). Questions about administrator access on end-user devices and other maintenance and patching type questions are appropriate."/>
    <x v="1"/>
    <n v="1"/>
    <s v="Authentication, Authorization, and Accounting"/>
    <s v="Yes"/>
    <s v="No"/>
    <s v=""/>
    <x v="1"/>
    <n v="15"/>
    <n v="15"/>
    <n v="15"/>
    <n v="0"/>
    <x v="0"/>
    <x v="0"/>
    <x v="0"/>
    <x v="0"/>
    <x v="8"/>
    <x v="0"/>
    <x v="13"/>
    <x v="10"/>
  </r>
  <r>
    <x v="45"/>
    <x v="60"/>
    <x v="60"/>
    <x v="1"/>
    <s v=" "/>
    <s v="Describe plans to establish a notification mechanism for major environmental changes."/>
    <s v="State how and when the institution will be notified of major changes to your environment."/>
    <s v="Notification expectations should be set earlier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1"/>
    <n v="1"/>
    <s v="Business Continuity Plan"/>
    <s v="Yes"/>
    <s v="Yes"/>
    <s v=""/>
    <x v="2"/>
    <n v="15"/>
    <n v="15"/>
    <n v="15"/>
    <n v="15"/>
    <x v="0"/>
    <x v="0"/>
    <x v="0"/>
    <x v="0"/>
    <x v="9"/>
    <x v="0"/>
    <x v="15"/>
    <x v="0"/>
  </r>
  <r>
    <x v="46"/>
    <x v="61"/>
    <x v="61"/>
    <x v="1"/>
    <s v=" "/>
    <s v="Describe plans to implement application vulnerability scanning [and remediation] prior to release."/>
    <s v="Provide a brief description."/>
    <s v="Modern technologies allow for rapid deployment of features and with them, come changes to an established code environment. The focus of this question is to verify a vendor's practice of regression testing their code and verifying that previously nonexiste"/>
    <s v="Ask if there are plans to implement these processes. Ask the vendor to summarize their decision behind not scanning their applications for vulnerabilities prior to release."/>
    <x v="1"/>
    <n v="1"/>
    <s v="Business Continuity Plan"/>
    <s v="Yes"/>
    <s v="Yes"/>
    <s v=""/>
    <x v="2"/>
    <n v="10"/>
    <n v="10"/>
    <n v="10"/>
    <n v="10"/>
    <x v="0"/>
    <x v="0"/>
    <x v="0"/>
    <x v="0"/>
    <x v="10"/>
    <x v="0"/>
    <x v="7"/>
    <x v="11"/>
  </r>
  <r>
    <x v="47"/>
    <x v="62"/>
    <x v="62"/>
    <x v="1"/>
    <s v=" "/>
    <s v="State plans to have your systems and applications assessed by a third party."/>
    <s v="Provide the results with this document (link or attached), if possible. State the date of the last completed third-party security assessment."/>
    <s v="External verification of system and application security controls are important when managing a system. Trust, but verify, is the focus of this question. HECVAT responses are taken at face value and verified within reason, in most cases. When a vendor can"/>
    <s v="Ask if there has ever been a vulnerability scan. A short lapse in external assessment validity can be understood (if there is a planned assessment), but a significant time lapse or none whatsoever is cause for elevated levels of concern."/>
    <x v="1"/>
    <n v="1"/>
    <s v="Business Continuity Plan"/>
    <s v="Yes"/>
    <s v="No"/>
    <s v=""/>
    <x v="1"/>
    <n v="15"/>
    <n v="15"/>
    <n v="15"/>
    <n v="0"/>
    <x v="0"/>
    <x v="0"/>
    <x v="0"/>
    <x v="0"/>
    <x v="0"/>
    <x v="0"/>
    <x v="2"/>
    <x v="0"/>
  </r>
  <r>
    <x v="48"/>
    <x v="63"/>
    <x v="63"/>
    <x v="1"/>
    <s v=" "/>
    <s v="State your plans to implement policy and procedure(s) guiding risk mitigation practices before critical patches can be applied."/>
    <s v="Summarize the policy and procedure(s) guiding risk mitigation practices before critical patches can be applied."/>
    <s v="New vulnerabilities are published every day, and vendors have a responsibility to maintain their software(s). The fundamental nature of operation will expose some risks to the system, but it is crucial that a vendor recognize their responsibilities and ha"/>
    <s v="Follow-up inquiries for the vendors patching practices will be institution/implementation specific."/>
    <x v="1"/>
    <n v="1"/>
    <s v="Business Continuity Plan"/>
    <s v="Yes"/>
    <s v="Yes"/>
    <s v=""/>
    <x v="2"/>
    <n v="15"/>
    <n v="15"/>
    <n v="15"/>
    <n v="15"/>
    <x v="0"/>
    <x v="0"/>
    <x v="0"/>
    <x v="0"/>
    <x v="11"/>
    <x v="0"/>
    <x v="16"/>
    <x v="12"/>
  </r>
  <r>
    <x v="49"/>
    <x v="64"/>
    <x v="64"/>
    <x v="19"/>
    <s v=" "/>
    <s v="Describe your plan to separate institutional data from that of other customers."/>
    <s v="Describe or provide a reference to how institution data is separated from that of other customers."/>
    <s v="A vendor's response to this question can reveal a system's infrastructure quickly. Off-point responses are common here, so general follow-up is often needed. Understanding how a vendor segments its customers data (or doesn't) affects various other control"/>
    <s v="Based on the vendor's response, ask the vendor to appropriately summarize how their environment/strategy is implemented and what compensating controls they have in place to ensure appropriate levels of confidentiality and integrity."/>
    <x v="2"/>
    <n v="1"/>
    <s v="Data"/>
    <s v="Yes"/>
    <s v="No"/>
    <s v=""/>
    <x v="1"/>
    <n v="25"/>
    <n v="25"/>
    <n v="25"/>
    <n v="0"/>
    <x v="3"/>
    <x v="0"/>
    <x v="0"/>
    <x v="10"/>
    <x v="12"/>
    <x v="12"/>
    <x v="7"/>
    <x v="0"/>
  </r>
  <r>
    <x v="50"/>
    <x v="65"/>
    <x v="65"/>
    <x v="1"/>
    <s v=" "/>
    <s v="Describe why sensitive data is not encrypted in transport."/>
    <s v="Summarize your transport encryption strategy."/>
    <s v="The need for encryption in transport is unique to your institution's implementation of a system, in particular the data flow between the system and the end users of the software/product/service."/>
    <s v="Follow-up inquiries for data encryption between the system and end users will be institution/implementation specific.  You may want to inquire if the authentication transaction is encrypted."/>
    <x v="1"/>
    <n v="1"/>
    <s v="Data"/>
    <s v="Yes"/>
    <s v="Yes"/>
    <s v=""/>
    <x v="2"/>
    <n v="20"/>
    <n v="20"/>
    <n v="20"/>
    <n v="20"/>
    <x v="6"/>
    <x v="0"/>
    <x v="15"/>
    <x v="11"/>
    <x v="13"/>
    <x v="13"/>
    <x v="17"/>
    <x v="13"/>
  </r>
  <r>
    <x v="51"/>
    <x v="66"/>
    <x v="66"/>
    <x v="1"/>
    <s v=" "/>
    <s v="Describe why sensitive data is not encrypted in storage."/>
    <s v="Summarize your data encryption strategy and state what encryption options are available."/>
    <s v="The need for encryption at rest is unique to your institution's implementation of a system. In particular, system components, architectures, and data flows all factor into the need for this control."/>
    <s v="Follow-up inquiries for data encryption at-rest will be institution/implementation specific."/>
    <x v="1"/>
    <n v="1"/>
    <s v="Data"/>
    <s v="Yes"/>
    <s v="Yes"/>
    <s v=""/>
    <x v="2"/>
    <n v="20"/>
    <n v="20"/>
    <n v="20"/>
    <n v="20"/>
    <x v="6"/>
    <x v="0"/>
    <x v="15"/>
    <x v="12"/>
    <x v="13"/>
    <x v="13"/>
    <x v="17"/>
    <x v="14"/>
  </r>
  <r>
    <x v="52"/>
    <x v="67"/>
    <x v="67"/>
    <x v="1"/>
    <s v="Ensure that response addresses involatile storage."/>
    <s v="State how the institution's data is protected from system failures and ransomware."/>
    <s v="If your strategy uses different processes for services and data, ensure that all strategies are clearly stated and supported."/>
    <s v="Ransomware is a significant and growing threat. Every hosted service should include offline or involitile storage to mitigate this risk."/>
    <s v="An institution's use case will drive the requirements for backup strategy. Ensure that the institution's use case and risk tolerance can be met by vendor systems."/>
    <x v="1"/>
    <n v="1"/>
    <s v="Data"/>
    <s v="Yes"/>
    <s v="Yes"/>
    <s v=""/>
    <x v="2"/>
    <n v="15"/>
    <n v="15"/>
    <n v="15"/>
    <n v="15"/>
    <x v="6"/>
    <x v="0"/>
    <x v="16"/>
    <x v="0"/>
    <x v="14"/>
    <x v="14"/>
    <x v="7"/>
    <x v="0"/>
  </r>
  <r>
    <x v="53"/>
    <x v="68"/>
    <x v="68"/>
    <x v="1"/>
    <s v=" "/>
    <s v="State plans to implement capabilities for the institution to extract a full or partial backup of data."/>
    <s v="Provide a general summary of how full and partial backups of data can be extracted."/>
    <s v="When cancelling a software/product/service, an institution will commonly want all institutional data that was provided to a vendor. The vendor's response should verify if the institution can extract data or if it is a manual extraction by vendor staff."/>
    <s v="A vendor's response should be clear and concise. Be wary of vague responses to this questions and inquire about export specifics, as needed."/>
    <x v="2"/>
    <n v="1"/>
    <s v="Data"/>
    <s v="Yes"/>
    <s v="Yes"/>
    <s v=""/>
    <x v="2"/>
    <n v="25"/>
    <n v="25"/>
    <n v="25"/>
    <n v="25"/>
    <x v="6"/>
    <x v="0"/>
    <x v="17"/>
    <x v="13"/>
    <x v="15"/>
    <x v="15"/>
    <x v="7"/>
    <x v="0"/>
  </r>
  <r>
    <x v="54"/>
    <x v="69"/>
    <x v="69"/>
    <x v="1"/>
    <s v=" "/>
    <s v="Provide a detailed summary of media handling processes that do exist."/>
    <s v="Provide documented details of this process (link or attached)."/>
    <s v="Managing media (and the data within) throughout its lifecycle is crucial to the protection of institutional data. The focus of this question is confidentiality, ensuring that media that may store institutional data is protected by well-established policy "/>
    <s v="Vague responses to this question should be investigated further. Ask for additional documentation and verify that procedure (and possibly training) exists to ensure proper media handling activity."/>
    <x v="1"/>
    <n v="1"/>
    <s v="Data"/>
    <s v="Yes"/>
    <s v="No"/>
    <s v=""/>
    <x v="1"/>
    <n v="20"/>
    <n v="20"/>
    <n v="20"/>
    <n v="0"/>
    <x v="7"/>
    <x v="0"/>
    <x v="10"/>
    <x v="2"/>
    <x v="0"/>
    <x v="0"/>
    <x v="9"/>
    <x v="15"/>
  </r>
  <r>
    <x v="55"/>
    <x v="70"/>
    <x v="70"/>
    <x v="1"/>
    <s v=" "/>
    <s v=" "/>
    <s v="Summarize what access staff (or third parties) have to institutional data."/>
    <s v="Confidentiality is the focus of this question. Based on the capabilities of vendor administrators, the institution may require additional safeguards to protect the confidentiality of data stored by/shared with a vendor (e.g., additional layer of encryptio"/>
    <s v="If institutional data is visible by the vendor's system administrators, follow up with the vendor to understand the scope of visibility, process/procedure that administrators follow, and use cases when administrators are allowed to access (view) instituti"/>
    <x v="2"/>
    <n v="1"/>
    <s v="Data"/>
    <s v="No"/>
    <s v="No"/>
    <s v=""/>
    <x v="2"/>
    <n v="40"/>
    <n v="40"/>
    <n v="40"/>
    <n v="40"/>
    <x v="0"/>
    <x v="0"/>
    <x v="0"/>
    <x v="0"/>
    <x v="0"/>
    <x v="0"/>
    <x v="18"/>
    <x v="16"/>
  </r>
  <r>
    <x v="56"/>
    <x v="71"/>
    <x v="71"/>
    <x v="20"/>
    <s v=" "/>
    <s v="Provide a detailed description of where the institution's data will reside."/>
    <s v="Provide a brief summary of your data center."/>
    <s v="Data ownership, availability, and the use of third parties are all somewhat connected to the response of this question."/>
    <s v="Simple responses without supporting documentation should be met with concern. Follow up with a vendor and request supporting documentation if the answer is in any way dismissive or off-point."/>
    <x v="1"/>
    <n v="1"/>
    <s v="Datacenter"/>
    <s v="No"/>
    <s v="No"/>
    <s v=""/>
    <x v="2"/>
    <n v="0"/>
    <n v="0"/>
    <n v="0"/>
    <n v="0"/>
    <x v="3"/>
    <x v="0"/>
    <x v="18"/>
    <x v="0"/>
    <x v="0"/>
    <x v="0"/>
    <x v="1"/>
    <x v="17"/>
  </r>
  <r>
    <x v="57"/>
    <x v="72"/>
    <x v="72"/>
    <x v="1"/>
    <s v="Please indicate which geographic regions you can provide storage in the Additional Information column."/>
    <s v="Under what circumstances would institutional data leave a designated region or regions?"/>
    <s v=" "/>
    <s v="An institution's location will dictate what laws and regulations apply to them. As vendors may not know where all of their customers may reside, it is imperative that vendors are able to accomodate geographic requirements for their customers. Although it "/>
    <s v="If a vendor is unable to accommodate storing/processing institutional data within specific regions, ask them why they are unable to. Try to determine if it's an infrastructure issue (scalability), a cost-reduction strategy (size/maturity), or some other i"/>
    <x v="2"/>
    <n v="1"/>
    <s v="Datacenter"/>
    <s v="Yes"/>
    <s v="Yes"/>
    <s v=""/>
    <x v="2"/>
    <n v="40"/>
    <n v="40"/>
    <n v="40"/>
    <n v="40"/>
    <x v="1"/>
    <x v="0"/>
    <x v="19"/>
    <x v="10"/>
    <x v="0"/>
    <x v="0"/>
    <x v="4"/>
    <x v="0"/>
  </r>
  <r>
    <x v="58"/>
    <x v="73"/>
    <x v="73"/>
    <x v="1"/>
    <s v="If not using a hosting provider, you are the hosting providor; answer accordingly."/>
    <s v=" "/>
    <s v="Obtain the report if possible and add it to your submission."/>
    <s v="Understanding the ownership structure of the facility that will host institutional data is important for setting availability expectations and ensuring proper contract terms are in place to protect the institution due to use of third parties. If a vendor "/>
    <s v="Follow-up inquiries for additional vendor's SOC 2 Type 2 reports will be institution/implementation specific."/>
    <x v="2"/>
    <n v="1"/>
    <s v="Datacenter"/>
    <s v="Yes"/>
    <s v="Yes"/>
    <s v=""/>
    <x v="2"/>
    <n v="40"/>
    <n v="40"/>
    <n v="40"/>
    <n v="40"/>
    <x v="6"/>
    <x v="0"/>
    <x v="19"/>
    <x v="0"/>
    <x v="0"/>
    <x v="0"/>
    <x v="19"/>
    <x v="0"/>
  </r>
  <r>
    <x v="59"/>
    <x v="74"/>
    <x v="74"/>
    <x v="21"/>
    <s v=" "/>
    <s v="State plans to develop and implement a physical security policy."/>
    <s v="Describe your physical security strategy."/>
    <s v="This question is primarily focused on system(s) integrity. If institutional data is stored in a system that is not physically secured from unauthorized access, the need for compensating controls is often higher. That means that although this question is i"/>
    <s v="If a weak response is given to this answer, response scrutiny should be increased. Inquire about the size of an organization, how it is physically deployed, and how employees interact with each other and verify each others credibility. Any follow-up quest"/>
    <x v="2"/>
    <n v="1"/>
    <s v="Datacenter"/>
    <s v="Yes"/>
    <s v="Yes"/>
    <s v=""/>
    <x v="2"/>
    <n v="40"/>
    <n v="40"/>
    <n v="40"/>
    <n v="40"/>
    <x v="1"/>
    <x v="0"/>
    <x v="20"/>
    <x v="14"/>
    <x v="16"/>
    <x v="0"/>
    <x v="20"/>
    <x v="0"/>
  </r>
  <r>
    <x v="60"/>
    <x v="75"/>
    <x v="75"/>
    <x v="21"/>
    <s v=" "/>
    <s v="State plans to prevent and detect unauthorized access to your data center."/>
    <s v="Describe how you prevent and detect unauthorized access to your data center."/>
    <s v="It is important to physically protect and monitor an infrastructure. The purpose of this question is to determine that appropriate protections are in place at a vendor's data center."/>
    <s v="If a vendor answers unsatisfactorily, follow up with questions about their physical infrastructure strategy (why they are self hosting), geographic redundancy (to determine if the data center is colocated with staff), and any compensating controls they ma"/>
    <x v="2"/>
    <n v="1"/>
    <s v="Datacenter"/>
    <s v="Yes"/>
    <s v="Yes"/>
    <s v=""/>
    <x v="2"/>
    <n v="40"/>
    <n v="40"/>
    <n v="40"/>
    <n v="40"/>
    <x v="0"/>
    <x v="0"/>
    <x v="0"/>
    <x v="0"/>
    <x v="17"/>
    <x v="0"/>
    <x v="7"/>
    <x v="18"/>
  </r>
  <r>
    <x v="61"/>
    <x v="76"/>
    <x v="76"/>
    <x v="1"/>
    <s v=" "/>
    <s v="Explain your alternate mitigations for protecting trusted hosts from untrusted networks."/>
    <s v="Provide a brief summary of how trusted and untrusted networks are segmented."/>
    <s v="Networks are excellent at segmenting trusted and untrusted networks, a best practice used by many. Implementations can range from simple to complex but at a minimum need to be appropriately implemented and maintained."/>
    <s v="The lack of segmentation indicates a flat network is in use. If this is the case, other compensating controls (e.g., host-based tools) will need to be in place to properly manage network communications within a vendor's infrastructure. Ask why the vendor "/>
    <x v="2"/>
    <n v="1"/>
    <s v="Networking"/>
    <s v="Yes"/>
    <s v="Yes"/>
    <s v=""/>
    <x v="2"/>
    <n v="40"/>
    <n v="40"/>
    <n v="40"/>
    <n v="40"/>
    <x v="0"/>
    <x v="0"/>
    <x v="0"/>
    <x v="0"/>
    <x v="18"/>
    <x v="0"/>
    <x v="7"/>
    <x v="19"/>
  </r>
  <r>
    <x v="62"/>
    <x v="77"/>
    <x v="77"/>
    <x v="1"/>
    <s v=" "/>
    <s v="Describe any plans to implement a SPI firewall or your currently implemented compensating controls."/>
    <s v="Describe the currently implemented SPI firewall."/>
    <s v="The use case, vendor infrastructure, and types of services offered will greatly affect the need for various firewalling devices. The focus of this question is integrity, ensuring that the systems hosting institutional data are limited in need-only communi"/>
    <s v="If a vendor states that they do not run a SPI firewall, there is elevated reason for concern. Ensure how network traffic is monitored and managed as well as any compensating controls currently implemented."/>
    <x v="2"/>
    <n v="1"/>
    <s v="Networking"/>
    <s v="Yes"/>
    <s v="Yes"/>
    <s v=""/>
    <x v="2"/>
    <n v="40"/>
    <n v="40"/>
    <n v="40"/>
    <n v="40"/>
    <x v="0"/>
    <x v="0"/>
    <x v="0"/>
    <x v="0"/>
    <x v="19"/>
    <x v="0"/>
    <x v="7"/>
    <x v="0"/>
  </r>
  <r>
    <x v="63"/>
    <x v="78"/>
    <x v="78"/>
    <x v="1"/>
    <s v=" "/>
    <s v="Describe your plan to implement an IDS/IPS in your environment."/>
    <s v="Describe the currently implemented IDS/IPS."/>
    <s v="It is important to have detective capabilities in an information system to protect institutional data. Because this is somewhat expected in information systems, vendors without IDSs implemented should raise concerns. Compensating controls need future eval"/>
    <s v="A security program with limited resources for event detection and prevention is not effective. Inquiries should include training for staff, reasoning behind not using IDS/IPS technologies, and how systems are monitored. Additional questions about a SIEM a"/>
    <x v="2"/>
    <n v="1"/>
    <s v="Networking"/>
    <s v="Yes"/>
    <s v="Yes"/>
    <s v=""/>
    <x v="2"/>
    <n v="40"/>
    <n v="40"/>
    <n v="40"/>
    <n v="40"/>
    <x v="0"/>
    <x v="0"/>
    <x v="0"/>
    <x v="0"/>
    <x v="20"/>
    <x v="0"/>
    <x v="7"/>
    <x v="0"/>
  </r>
  <r>
    <x v="64"/>
    <x v="79"/>
    <x v="79"/>
    <x v="1"/>
    <s v=" "/>
    <s v="Describe your intent to implement NGPT monitoring."/>
    <s v="Describe your NGPT monitoring strategy."/>
    <s v="This question is primarily focused on the maturity of a vendor's security program. Technologies are rapidly introduced, and the toolsets needed to monitor, manage, and secure them need to keep up. Vendor responses to this question can give an institution "/>
    <s v="Follow-up inquiries for NGPT monitoring will be institution/implementation specific."/>
    <x v="1"/>
    <n v="1"/>
    <s v="Networking"/>
    <s v="Yes"/>
    <s v="No"/>
    <s v=""/>
    <x v="1"/>
    <n v="20"/>
    <n v="20"/>
    <n v="20"/>
    <n v="0"/>
    <x v="0"/>
    <x v="0"/>
    <x v="0"/>
    <x v="0"/>
    <x v="0"/>
    <x v="0"/>
    <x v="7"/>
    <x v="0"/>
  </r>
  <r>
    <x v="65"/>
    <x v="80"/>
    <x v="80"/>
    <x v="1"/>
    <s v="Describe this connectivity."/>
    <s v=" "/>
    <s v="Describe the tools and technical controls implemented to secure remote access."/>
    <s v="This question is about what level of network access is needed by the vendor's administrators. If all that is needed is a web connection, then even simple, on-premise access to a guest network can be considered. But if it requires connectivity to a highly "/>
    <s v="Follow-up inquiries for institution network connectivity resource requirements will be institution/implementation specific."/>
    <x v="1"/>
    <n v="1"/>
    <s v="Networking"/>
    <s v="Yes"/>
    <s v="No"/>
    <s v=""/>
    <x v="1"/>
    <n v="15"/>
    <n v="15"/>
    <n v="15"/>
    <n v="0"/>
    <x v="0"/>
    <x v="0"/>
    <x v="0"/>
    <x v="0"/>
    <x v="0"/>
    <x v="0"/>
    <x v="9"/>
    <x v="0"/>
  </r>
  <r>
    <x v="66"/>
    <x v="81"/>
    <x v="81"/>
    <x v="22"/>
    <s v=" "/>
    <s v="State plans to formalize an incident response plan."/>
    <s v="Summarize or provide a link to your formal incident response plan."/>
    <s v="The ability for the vendor to respond effectively (and quickly) to a security incident is of the utmost importance. The size of a vendor's security office will determine their capabilities during a security incident, but the incident response plan will of"/>
    <s v="If the vendor does not have an incident response plan, direct them to the NIST Computer Security Incident Handling Guide at https://csrc.nist.gov/publications/detail/sp/800-61/rev-2/final"/>
    <x v="2"/>
    <n v="1"/>
    <s v="Incident Response"/>
    <s v="Yes"/>
    <s v="Yes"/>
    <s v=""/>
    <x v="2"/>
    <n v="40"/>
    <n v="40"/>
    <n v="40"/>
    <n v="40"/>
    <x v="0"/>
    <x v="0"/>
    <x v="0"/>
    <x v="0"/>
    <x v="21"/>
    <x v="0"/>
    <x v="9"/>
    <x v="20"/>
  </r>
  <r>
    <x v="67"/>
    <x v="82"/>
    <x v="82"/>
    <x v="1"/>
    <s v=" "/>
    <s v="Describe your timeline for implementing such a process for response and reporting."/>
    <s v="Summarize your incident response and reporting processes."/>
    <s v="The ability for the vendor to investigate security incidents is of the utmost importance. Reviewing alerts but then taking no action is not security, only compliance. Incident reports and indications of compromise must be reviewed by qualified staff, and "/>
    <s v="If the vendor does not have an incident response plan, direct them to the NIST Computer Security Incident Handling Guide at https://csrc.nist.gov/publications/detail/sp/800-61/rev-2/final"/>
    <x v="1"/>
    <n v="1"/>
    <s v="Incident Response"/>
    <s v="Yes"/>
    <s v="Yes"/>
    <s v=""/>
    <x v="2"/>
    <n v="15"/>
    <n v="15"/>
    <n v="15"/>
    <n v="15"/>
    <x v="0"/>
    <x v="0"/>
    <x v="0"/>
    <x v="0"/>
    <x v="22"/>
    <x v="0"/>
    <x v="9"/>
    <x v="20"/>
  </r>
  <r>
    <x v="68"/>
    <x v="83"/>
    <x v="83"/>
    <x v="1"/>
    <s v=" "/>
    <s v="State plans to acquire insurance or your compensating controls."/>
    <s v="Summarize your cyber insurance strategy."/>
    <s v="Vendor responses to this questions need to be evaluated in the context of use case, data criticality, institutional risk tolerance, and value of the software/product/service to the institution's mission."/>
    <s v="Follow-up inquiries for cyber-risk insurance will be institution/implementation specific."/>
    <x v="1"/>
    <n v="1"/>
    <s v="Incident Response"/>
    <s v="Yes"/>
    <s v="No"/>
    <s v=""/>
    <x v="1"/>
    <n v="20"/>
    <n v="20"/>
    <n v="20"/>
    <n v="0"/>
    <x v="0"/>
    <x v="0"/>
    <x v="0"/>
    <x v="0"/>
    <x v="0"/>
    <x v="0"/>
    <x v="21"/>
    <x v="0"/>
  </r>
  <r>
    <x v="69"/>
    <x v="84"/>
    <x v="84"/>
    <x v="23"/>
    <s v=" "/>
    <s v="State plans for acquiring internal resources or an external team."/>
    <s v="Summarize your internal approach or reference your third-party contractor."/>
    <s v="The incident team structure (internal vs. external), size, and capabilities of a vendor have a significant impact on their ability to respond to and protect an institution's data. Use the knowledge of this response when evaluating other vendor statements."/>
    <s v="If the vendor does not have an incident response team, direct them to the NIST Computer Security Incident Handling Guide at https://csrc.nist.gov/publications/detail/sp/800-61/rev-2/final"/>
    <x v="2"/>
    <n v="1"/>
    <s v="Incident Response"/>
    <s v="Yes"/>
    <s v="No"/>
    <s v=""/>
    <x v="1"/>
    <n v="40"/>
    <n v="40"/>
    <n v="40"/>
    <n v="0"/>
    <x v="0"/>
    <x v="0"/>
    <x v="0"/>
    <x v="0"/>
    <x v="21"/>
    <x v="0"/>
    <x v="22"/>
    <x v="0"/>
  </r>
  <r>
    <x v="70"/>
    <x v="85"/>
    <x v="85"/>
    <x v="24"/>
    <s v=" "/>
    <s v="State plans to implement this capability in the future."/>
    <s v="Describe the implemented procedure for 24 x 7 x 365 coverage."/>
    <s v="The capacity for the vendor to respond effectively (and quickly) to a security incident is of the utmost importance. The size and talent of a vendor's incident response team will determine their capabilities during a security incident. Use the knowledge o"/>
    <s v="If the vendor does not have an incident response plan, point them to the NIST Computer Security Incident Handling Guide at https://csrc.nist.gov/publications/detail/sp/800-61/rev-2/final"/>
    <x v="2"/>
    <n v="1"/>
    <s v="Incident Response"/>
    <s v="Yes"/>
    <s v="Yes"/>
    <s v=""/>
    <x v="2"/>
    <n v="40"/>
    <n v="40"/>
    <n v="40"/>
    <n v="40"/>
    <x v="0"/>
    <x v="0"/>
    <x v="0"/>
    <x v="0"/>
    <x v="0"/>
    <x v="0"/>
    <x v="7"/>
    <x v="0"/>
  </r>
  <r>
    <x v="71"/>
    <x v="86"/>
    <x v="86"/>
    <x v="25"/>
    <s v=" "/>
    <s v="Provide a brief summary for this response."/>
    <s v="Provide a links to these documents in Additional Information or attach them with your submission."/>
    <s v="Understanding the security program size (and capabilities) of a vendor has a significant impact on their ability to respond effectively to a security incident. Vendors will share organizational charts and additional documentation of their security program"/>
    <s v="Vague responses to this question should be investigated further. Vendors unwilling to share additional supporting documentation decrease the trust established with other responses."/>
    <x v="1"/>
    <n v="1"/>
    <s v="Policies, Procedures and Processes"/>
    <s v="Yes"/>
    <s v="No"/>
    <s v=""/>
    <x v="1"/>
    <n v="20"/>
    <n v="20"/>
    <n v="20"/>
    <n v="0"/>
    <x v="0"/>
    <x v="0"/>
    <x v="0"/>
    <x v="0"/>
    <x v="0"/>
    <x v="0"/>
    <x v="23"/>
    <x v="0"/>
  </r>
  <r>
    <x v="72"/>
    <x v="87"/>
    <x v="87"/>
    <x v="1"/>
    <s v=" "/>
    <s v="State why security principles are not designed into the product lifecycle."/>
    <s v="Summarize the information security principles designed into the product lifecycle."/>
    <s v="The adherence to secure coding best practices better positions a vendor to maintain the CIA triad. Use the knowledge of this response when evaluating other vendor statements, particularly those focused on development and the protection of communications."/>
    <s v="If information security principles are not designed into the product lifecycle, point the vendor to OWASP's Secure Coding Practices - Quick Reference Guide at https://www.owasp.org/index.php/OWASP_Secure_Coding_Practices_-_Quick_Reference_Guide"/>
    <x v="2"/>
    <n v="1"/>
    <s v="Policies, Procedures and Processes"/>
    <s v="Yes"/>
    <s v="Yes"/>
    <s v=""/>
    <x v="2"/>
    <n v="25"/>
    <n v="25"/>
    <n v="25"/>
    <n v="25"/>
    <x v="0"/>
    <x v="0"/>
    <x v="0"/>
    <x v="0"/>
    <x v="0"/>
    <x v="0"/>
    <x v="24"/>
    <x v="0"/>
  </r>
  <r>
    <x v="73"/>
    <x v="88"/>
    <x v="88"/>
    <x v="1"/>
    <s v=" "/>
    <s v="State plans to implement information security policy at your company."/>
    <s v="Provide a reference to your information security policy or submit documentation with this fully populated HECVAT-Lite."/>
    <s v="A shared security [responsibility] environment is expected of vendors in today's world. Security offices cannot solely protect an institution's data. Information security, ingrained in an organization, is the best case scenario for the protection of insti"/>
    <s v="If the vendor does not have a documented information security policy, follow-up questions about training, company practices, awareness efforts, auditing, and system protection practices are appropriate."/>
    <x v="2"/>
    <n v="1"/>
    <s v="Policies, Procedures and Processes"/>
    <s v="Yes"/>
    <s v="Yes"/>
    <s v=""/>
    <x v="2"/>
    <n v="40"/>
    <n v="40"/>
    <n v="40"/>
    <n v="40"/>
    <x v="0"/>
    <x v="0"/>
    <x v="0"/>
    <x v="0"/>
    <x v="0"/>
    <x v="0"/>
    <x v="9"/>
    <x v="21"/>
  </r>
  <r>
    <x v="74"/>
    <x v="89"/>
    <x v="89"/>
    <x v="1"/>
    <s v="The institution views hosted solutions such as AWS, Rackspace, Azure, and other PaaS/SaaS offerings as third parties. If services such as these are used in your environment, respond &quot;Yes.&quot;"/>
    <s v="No need to answer HLTP-02 through 04"/>
    <s v="State each third party that institutional data will be shared with and/or hosted by and their level of responsibility."/>
    <s v="Management networks and end-user networks are often exclusive, with the intent of limiting access to elevated authorization tools. When a vendor states these networks are merged in operation, it should be met with elevated levels of concern. The focus of "/>
    <s v="Verify if the vendor's practice is constrained by a technology or if it is just a best practice that is not adopted. In the case of constraints, ask for additional best practice implementation strategies that may compensate for the elevated risk(s)."/>
    <x v="2"/>
    <n v="1"/>
    <s v="Third Parties"/>
    <s v="No"/>
    <s v="No"/>
    <s v=""/>
    <x v="2"/>
    <n v="40"/>
    <n v="40"/>
    <n v="40"/>
    <n v="40"/>
    <x v="0"/>
    <x v="0"/>
    <x v="0"/>
    <x v="0"/>
    <x v="0"/>
    <x v="0"/>
    <x v="25"/>
    <x v="22"/>
  </r>
  <r>
    <x v="75"/>
    <x v="90"/>
    <x v="90"/>
    <x v="1"/>
    <s v="Ensure that all elements of HLTP-01 are clearly stated in your response."/>
    <s v="State your plans to perform security assessments of third party companies."/>
    <s v="Provide a summary of your practices that assures that the third party will be subject to the appropriate standards regarding security, service recoverability, and confidentiality."/>
    <s v="In the context of the CIA triad, this question is focused on system integrity, ensuring that system changes are only executed by authorized users. Additionally, it is expected that devices (for administrators, vendor staff, and affiliates) that are used t"/>
    <s v="Follow up with a robust question set if the vendor cannot clearly state full control of the integrity of their system(s). Questions about administrator access on end-user devices and other maintenance and patching type questions are appropriate."/>
    <x v="1"/>
    <n v="1"/>
    <s v="Third Parties"/>
    <s v="Yes"/>
    <s v="No"/>
    <s v=""/>
    <x v="1"/>
    <n v="0"/>
    <n v="0"/>
    <n v="0"/>
    <n v="0"/>
    <x v="0"/>
    <x v="0"/>
    <x v="0"/>
    <x v="0"/>
    <x v="0"/>
    <x v="0"/>
    <x v="26"/>
    <x v="23"/>
  </r>
  <r>
    <x v="76"/>
    <x v="91"/>
    <x v="91"/>
    <x v="1"/>
    <s v="Robust answers from the vendor improve the quality and efficiency of the security assessment process."/>
    <s v="State your plans to implement a third-party management strategy."/>
    <s v="Provide additional information that may help analysts better understand your environment and how it relates to third-party solutions."/>
    <s v="Every organization needs to actively understand and manage their supply chain and the vendor's understanding of who their third-party partners are and their ability to manage those relationships effectively and consistently speaks to the amount of risk yo"/>
    <s v="If &quot;No,&quot; inquire if there are plans to implement a policy or if the vendor has a set of documented and consistent procedures that they are using to manage their third-party relationships."/>
    <x v="1"/>
    <n v="1"/>
    <s v="Third Parties"/>
    <s v="Yes"/>
    <s v="No"/>
    <s v=""/>
    <x v="1"/>
    <n v="0"/>
    <n v="0"/>
    <n v="0"/>
    <n v="0"/>
    <x v="0"/>
    <x v="0"/>
    <x v="0"/>
    <x v="0"/>
    <x v="0"/>
    <x v="0"/>
    <x v="18"/>
    <x v="24"/>
  </r>
  <r>
    <x v="77"/>
    <x v="92"/>
    <x v="92"/>
    <x v="1"/>
    <s v="Make sure you address any national or regional regulations."/>
    <s v="State your plans to create a process and implemented procedures for managing your hardware supply chain."/>
    <s v="State what countries and/or regions this process is compliant with."/>
    <s v="Understanding a vendor's hardware supply chain can reveal infrastructure risks that may not be apparent by other means. In some cases, the use of trusted components may be favorable. In others, it may initiate the assessment of the vendor's environment in"/>
    <s v="Follow-up inquiries concerning hardware supply chain will be institution/implementation specific."/>
    <x v="1"/>
    <n v="1"/>
    <s v="Third Parties"/>
    <s v="Yes"/>
    <s v="No"/>
    <s v=""/>
    <x v="1"/>
    <n v="0"/>
    <n v="0"/>
    <n v="0"/>
    <n v="0"/>
    <x v="0"/>
    <x v="0"/>
    <x v="0"/>
    <x v="0"/>
    <x v="0"/>
    <x v="0"/>
    <x v="27"/>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High Risk Non-Compliant" cacheId="17" applyNumberFormats="0" applyBorderFormats="0" applyFontFormats="0" applyPatternFormats="0" applyAlignmentFormats="0" applyWidthHeightFormats="0" dataCaption="" updatedVersion="8" rowGrandTotals="0" compact="0" compactData="0">
  <location ref="A4:L7" firstHeaderRow="1" firstDataRow="1" firstDataCol="12" rowPageCount="2" colPageCount="1"/>
  <pivotFields count="28">
    <pivotField name="Order" axis="axisRow" compact="0" outline="0" multipleItemSelectionAllowed="1" showAll="0" sortType="ascending" defaultSubtotal="0">
      <items count="78">
        <item x="1"/>
        <item x="2"/>
        <item x="3"/>
        <item x="4"/>
        <item x="5"/>
        <item x="6"/>
        <item x="7"/>
        <item x="8"/>
        <item x="9"/>
        <item x="10"/>
        <item x="11"/>
        <item x="12"/>
        <item x="13"/>
        <item x="14"/>
        <item x="15"/>
        <item x="16"/>
        <item x="17"/>
        <item x="18"/>
        <item x="19"/>
        <item x="21"/>
        <item x="22"/>
        <item x="23"/>
        <item x="24"/>
        <item x="25"/>
        <item x="26"/>
        <item x="27"/>
        <item x="28"/>
        <item x="29"/>
        <item x="20"/>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0"/>
      </items>
    </pivotField>
    <pivotField name="ID" axis="axisRow" compact="0" outline="0" multipleItemSelectionAllowed="1" showAll="0" sortType="ascending" defaultSubtotal="0">
      <items count="93">
        <item x="15"/>
        <item x="16"/>
        <item x="17"/>
        <item x="18"/>
        <item x="19"/>
        <item x="20"/>
        <item x="21"/>
        <item x="22"/>
        <item x="23"/>
        <item x="24"/>
        <item x="25"/>
        <item x="26"/>
        <item x="27"/>
        <item x="28"/>
        <item x="29"/>
        <item x="30"/>
        <item x="31"/>
        <item x="32"/>
        <item x="33"/>
        <item x="34"/>
        <item x="0"/>
        <item x="1"/>
        <item x="2"/>
        <item x="3"/>
        <item x="4"/>
        <item x="5"/>
        <item x="6"/>
        <item x="7"/>
        <item x="8"/>
        <item x="9"/>
        <item x="10"/>
        <item x="11"/>
        <item x="12"/>
        <item x="13"/>
        <item x="14"/>
        <item x="50"/>
        <item x="51"/>
        <item x="52"/>
        <item x="53"/>
        <item x="54"/>
        <item x="55"/>
        <item x="56"/>
        <item x="57"/>
        <item x="58"/>
        <item x="44"/>
        <item x="45"/>
        <item x="46"/>
        <item x="47"/>
        <item x="48"/>
        <item x="49"/>
        <item x="64"/>
        <item x="65"/>
        <item x="66"/>
        <item x="67"/>
        <item x="68"/>
        <item x="69"/>
        <item x="70"/>
        <item x="71"/>
        <item x="72"/>
        <item x="73"/>
        <item x="74"/>
        <item x="75"/>
        <item x="81"/>
        <item x="82"/>
        <item x="83"/>
        <item x="84"/>
        <item x="85"/>
        <item x="76"/>
        <item x="77"/>
        <item x="78"/>
        <item x="79"/>
        <item x="80"/>
        <item x="86"/>
        <item x="87"/>
        <item x="88"/>
        <item x="59"/>
        <item x="60"/>
        <item x="61"/>
        <item x="62"/>
        <item x="63"/>
        <item x="89"/>
        <item x="90"/>
        <item x="91"/>
        <item x="92"/>
        <item x="35"/>
        <item x="36"/>
        <item x="37"/>
        <item x="38"/>
        <item x="39"/>
        <item x="40"/>
        <item x="41"/>
        <item x="42"/>
        <item x="43"/>
      </items>
    </pivotField>
    <pivotField name="Question" axis="axisRow" compact="0" outline="0" multipleItemSelectionAllowed="1" showAll="0" sortType="ascending" defaultSubtotal="0">
      <items count="93">
        <item x="44"/>
        <item x="45"/>
        <item x="56"/>
        <item x="87"/>
        <item x="67"/>
        <item x="79"/>
        <item x="72"/>
        <item x="48"/>
        <item x="77"/>
        <item x="61"/>
        <item x="42"/>
        <item x="68"/>
        <item x="26"/>
        <item x="38"/>
        <item x="27"/>
        <item x="86"/>
        <item x="15"/>
        <item x="55"/>
        <item x="83"/>
        <item x="25"/>
        <item x="76"/>
        <item x="39"/>
        <item x="17"/>
        <item x="18"/>
        <item x="46"/>
        <item x="40"/>
        <item x="36"/>
        <item x="32"/>
        <item x="88"/>
        <item x="29"/>
        <item x="81"/>
        <item x="69"/>
        <item x="92"/>
        <item x="49"/>
        <item x="59"/>
        <item x="30"/>
        <item x="31"/>
        <item x="91"/>
        <item x="82"/>
        <item x="34"/>
        <item x="41"/>
        <item x="84"/>
        <item x="75"/>
        <item x="63"/>
        <item x="85"/>
        <item x="90"/>
        <item x="80"/>
        <item x="54"/>
        <item x="78"/>
        <item x="64"/>
        <item x="73"/>
        <item x="47"/>
        <item x="58"/>
        <item x="52"/>
        <item x="71"/>
        <item x="28"/>
        <item x="74"/>
        <item x="51"/>
        <item x="19"/>
        <item x="43"/>
        <item x="53"/>
        <item x="50"/>
        <item x="70"/>
        <item x="35"/>
        <item x="33"/>
        <item x="37"/>
        <item x="23"/>
        <item x="16"/>
        <item x="24"/>
        <item x="22"/>
        <item x="62"/>
        <item x="57"/>
        <item x="66"/>
        <item x="65"/>
        <item x="2"/>
        <item x="1"/>
        <item x="21"/>
        <item x="11"/>
        <item x="9"/>
        <item x="12"/>
        <item x="10"/>
        <item x="7"/>
        <item x="5"/>
        <item x="8"/>
        <item x="6"/>
        <item x="13"/>
        <item x="0"/>
        <item x="14"/>
        <item x="4"/>
        <item x="3"/>
        <item x="20"/>
        <item x="89"/>
        <item x="60"/>
      </items>
    </pivotField>
    <pivotField name="Additional Info" axis="axisRow" compact="0" outline="0" multipleItemSelectionAllowed="1" showAll="0" sortType="ascending" defaultSubtotal="0">
      <items count="26">
        <item x="1"/>
        <item x="11"/>
        <item x="2"/>
        <item x="25"/>
        <item x="20"/>
        <item x="10"/>
        <item x="19"/>
        <item x="3"/>
        <item x="7"/>
        <item x="24"/>
        <item x="21"/>
        <item x="12"/>
        <item x="13"/>
        <item x="17"/>
        <item x="4"/>
        <item x="8"/>
        <item x="16"/>
        <item x="9"/>
        <item x="14"/>
        <item x="6"/>
        <item x="5"/>
        <item x="22"/>
        <item x="23"/>
        <item x="18"/>
        <item x="15"/>
        <item x="0"/>
      </items>
    </pivotField>
    <pivotField name="Standard Guidance" compact="0" outline="0" multipleItemSelectionAllowed="1" showAll="0"/>
    <pivotField name="No Guidance" compact="0" outline="0" multipleItemSelectionAllowed="1" showAll="0"/>
    <pivotField name="Yes Guidance" compact="0" outline="0" multipleItemSelectionAllowed="1" showAll="0"/>
    <pivotField name="Reason For Question" compact="0" outline="0" multipleItemSelectionAllowed="1" showAll="0"/>
    <pivotField name="Follow-up Inquiries" compact="0" outline="0" multipleItemSelectionAllowed="1" showAll="0"/>
    <pivotField name="High Risk" axis="axisPage" compact="0" outline="0" multipleItemSelectionAllowed="1" showAll="0">
      <items count="4">
        <item h="1" x="0"/>
        <item h="1" x="1"/>
        <item x="2"/>
        <item t="default"/>
      </items>
    </pivotField>
    <pivotField name="Required" compact="0" outline="0" multipleItemSelectionAllowed="1" showAll="0"/>
    <pivotField name="Category" compact="0" outline="0" multipleItemSelectionAllowed="1" showAll="0"/>
    <pivotField name="Compliant Answer" compact="0" outline="0" multipleItemSelectionAllowed="1" showAll="0"/>
    <pivotField name="Vendor Answer" compact="0" outline="0" multipleItemSelectionAllowed="1" showAll="0"/>
    <pivotField name="Analyst override answer" compact="0" outline="0" multipleItemSelectionAllowed="1" showAll="0"/>
    <pivotField name="Compliant" axis="axisPage" compact="0" outline="0" multipleItemSelectionAllowed="1" showAll="0">
      <items count="4">
        <item h="1" x="0"/>
        <item x="1"/>
        <item h="1" x="2"/>
        <item t="default"/>
      </items>
    </pivotField>
    <pivotField name="Default Weight" compact="0" outline="0" multipleItemSelectionAllowed="1" showAll="0"/>
    <pivotField name="Analyst adjusted Weight" compact="0" outline="0" multipleItemSelectionAllowed="1" showAll="0"/>
    <pivotField name="Weight" compact="0" outline="0" multipleItemSelectionAllowed="1" showAll="0"/>
    <pivotField name="Score" compact="0" outline="0" multipleItemSelectionAllowed="1" showAll="0"/>
    <pivotField name="CIS" axis="axisRow" compact="0" outline="0" multipleItemSelectionAllowed="1" showAll="0" sortType="ascending" defaultSubtotal="0">
      <items count="8">
        <item x="3"/>
        <item x="6"/>
        <item x="7"/>
        <item x="1"/>
        <item x="2"/>
        <item x="4"/>
        <item x="5"/>
        <item x="0"/>
      </items>
    </pivotField>
    <pivotField name="HIPAA" axis="axisRow" compact="0" outline="0" multipleItemSelectionAllowed="1" showAll="0" sortType="ascending" defaultSubtotal="0">
      <items count="2">
        <item x="1"/>
        <item x="0"/>
      </items>
    </pivotField>
    <pivotField name="ISO 27002:27013" axis="axisRow" compact="0" outline="0" multipleItemSelectionAllowed="1" showAll="0" sortType="ascending" defaultSubtotal="0">
      <items count="21">
        <item x="8"/>
        <item x="14"/>
        <item x="19"/>
        <item x="20"/>
        <item x="18"/>
        <item x="9"/>
        <item x="16"/>
        <item x="3"/>
        <item x="10"/>
        <item x="1"/>
        <item x="2"/>
        <item x="4"/>
        <item x="5"/>
        <item x="15"/>
        <item x="17"/>
        <item x="7"/>
        <item x="12"/>
        <item x="6"/>
        <item x="11"/>
        <item x="13"/>
        <item x="0"/>
      </items>
    </pivotField>
    <pivotField name="NIST Cybersecurity Framework" axis="axisRow" compact="0" outline="0" multipleItemSelectionAllowed="1" showAll="0" sortType="ascending" defaultSubtotal="0">
      <items count="15">
        <item x="5"/>
        <item x="1"/>
        <item x="7"/>
        <item x="8"/>
        <item x="14"/>
        <item x="10"/>
        <item x="2"/>
        <item x="3"/>
        <item x="12"/>
        <item x="11"/>
        <item x="13"/>
        <item x="6"/>
        <item x="9"/>
        <item x="4"/>
        <item x="0"/>
      </items>
    </pivotField>
    <pivotField name="NIST SP 800-171r2" axis="axisRow" compact="0" outline="0" multipleItemSelectionAllowed="1" showAll="0" sortType="ascending" defaultSubtotal="0">
      <items count="23">
        <item x="2"/>
        <item x="4"/>
        <item x="13"/>
        <item x="19"/>
        <item x="12"/>
        <item x="7"/>
        <item x="17"/>
        <item x="10"/>
        <item x="18"/>
        <item x="11"/>
        <item x="20"/>
        <item x="8"/>
        <item x="1"/>
        <item x="9"/>
        <item x="3"/>
        <item x="6"/>
        <item x="5"/>
        <item x="21"/>
        <item x="22"/>
        <item x="15"/>
        <item x="16"/>
        <item x="14"/>
        <item x="0"/>
      </items>
    </pivotField>
    <pivotField name="NIST SP 800-53r4" axis="axisRow" compact="0" outline="0" multipleItemSelectionAllowed="1" showAll="0" sortType="ascending" defaultSubtotal="0">
      <items count="16">
        <item x="3"/>
        <item x="4"/>
        <item x="6"/>
        <item x="12"/>
        <item x="11"/>
        <item x="7"/>
        <item x="5"/>
        <item x="15"/>
        <item x="14"/>
        <item x="10"/>
        <item x="9"/>
        <item x="13"/>
        <item x="2"/>
        <item x="8"/>
        <item x="1"/>
        <item x="0"/>
      </items>
    </pivotField>
    <pivotField name="Trusted CI" axis="axisRow" compact="0" outline="0" multipleItemSelectionAllowed="1" showAll="0" sortType="ascending" defaultSubtotal="0">
      <items count="28">
        <item x="1"/>
        <item x="23"/>
        <item x="5"/>
        <item x="6"/>
        <item x="2"/>
        <item x="22"/>
        <item x="14"/>
        <item x="7"/>
        <item x="17"/>
        <item x="25"/>
        <item x="18"/>
        <item x="4"/>
        <item x="19"/>
        <item x="15"/>
        <item x="8"/>
        <item x="11"/>
        <item x="21"/>
        <item x="16"/>
        <item x="10"/>
        <item x="3"/>
        <item x="13"/>
        <item x="26"/>
        <item x="12"/>
        <item x="24"/>
        <item x="27"/>
        <item x="9"/>
        <item x="20"/>
        <item x="0"/>
      </items>
    </pivotField>
    <pivotField name="PCI-DSS 3.2.1" axis="axisRow" compact="0" outline="0" multipleItemSelectionAllowed="1" showAll="0" sortType="ascending">
      <items count="26">
        <item x="8"/>
        <item x="10"/>
        <item x="9"/>
        <item x="4"/>
        <item x="17"/>
        <item x="15"/>
        <item x="19"/>
        <item x="11"/>
        <item x="21"/>
        <item x="3"/>
        <item x="24"/>
        <item x="2"/>
        <item x="12"/>
        <item x="5"/>
        <item x="20"/>
        <item x="22"/>
        <item x="23"/>
        <item x="13"/>
        <item x="6"/>
        <item x="16"/>
        <item x="7"/>
        <item x="14"/>
        <item x="18"/>
        <item x="1"/>
        <item x="0"/>
        <item t="default"/>
      </items>
    </pivotField>
  </pivotFields>
  <rowFields count="12">
    <field x="0"/>
    <field x="1"/>
    <field x="2"/>
    <field x="3"/>
    <field x="20"/>
    <field x="21"/>
    <field x="22"/>
    <field x="23"/>
    <field x="25"/>
    <field x="24"/>
    <field x="26"/>
    <field x="27"/>
  </rowFields>
  <rowItems count="3">
    <i>
      <x v="40"/>
      <x v="41"/>
      <x v="2"/>
      <x v="13"/>
      <x v="7"/>
      <x v="1"/>
      <x v="20"/>
      <x v="14"/>
      <x v="15"/>
      <x v="22"/>
      <x v="7"/>
      <x v="24"/>
    </i>
    <i>
      <x v="48"/>
      <x v="50"/>
      <x v="49"/>
      <x v="6"/>
      <x/>
      <x v="1"/>
      <x v="20"/>
      <x v="5"/>
      <x v="3"/>
      <x v="4"/>
      <x v="7"/>
      <x v="24"/>
    </i>
    <i>
      <x v="68"/>
      <x v="65"/>
      <x v="41"/>
      <x v="22"/>
      <x v="7"/>
      <x v="1"/>
      <x v="20"/>
      <x v="14"/>
      <x v="15"/>
      <x v="17"/>
      <x v="5"/>
      <x v="24"/>
    </i>
  </rowItems>
  <colItems count="1">
    <i/>
  </colItems>
  <pageFields count="2">
    <pageField fld="9" hier="0"/>
    <pageField fld="15"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pcisecuritystandards.org/document_library" TargetMode="External"/><Relationship Id="rId3" Type="http://schemas.openxmlformats.org/officeDocument/2006/relationships/hyperlink" Target="https://www.iso.org/standard/54533.html" TargetMode="External"/><Relationship Id="rId7" Type="http://schemas.openxmlformats.org/officeDocument/2006/relationships/hyperlink" Target="https://www.trustedci.org/framework/core" TargetMode="External"/><Relationship Id="rId2" Type="http://schemas.openxmlformats.org/officeDocument/2006/relationships/hyperlink" Target="https://www.hhs.gov/hipaa/for-professionals/security/laws-regulations/index.html" TargetMode="External"/><Relationship Id="rId1" Type="http://schemas.openxmlformats.org/officeDocument/2006/relationships/hyperlink" Target="https://www.cisecurity.org/controls/" TargetMode="External"/><Relationship Id="rId6" Type="http://schemas.openxmlformats.org/officeDocument/2006/relationships/hyperlink" Target="https://csrc.nist.gov/publications/detail/sp/800-53/rev-4/archive/2015-01-22" TargetMode="External"/><Relationship Id="rId5" Type="http://schemas.openxmlformats.org/officeDocument/2006/relationships/hyperlink" Target="https://csrc.nist.gov/publications/detail/sp/800-171/rev-2/final" TargetMode="External"/><Relationship Id="rId4" Type="http://schemas.openxmlformats.org/officeDocument/2006/relationships/hyperlink" Target="https://www.nist.gov/cyberframework" TargetMode="Externa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mailto:admin@polymathplus.org" TargetMode="External"/><Relationship Id="rId2" Type="http://schemas.openxmlformats.org/officeDocument/2006/relationships/hyperlink" Target="https://polymathplus.org/Accessibility_VPAT.php" TargetMode="External"/><Relationship Id="rId1" Type="http://schemas.openxmlformats.org/officeDocument/2006/relationships/hyperlink" Target="https://www.polymathplus.org/index.php" TargetMode="External"/><Relationship Id="rId4" Type="http://schemas.openxmlformats.org/officeDocument/2006/relationships/hyperlink" Target="mailto:admin@polymathplus.or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heetViews>
  <sheetFormatPr defaultColWidth="9.19921875" defaultRowHeight="15" customHeight="1"/>
  <cols>
    <col min="1" max="1" width="132.3984375" customWidth="1"/>
    <col min="2" max="2" width="7.3984375" customWidth="1"/>
    <col min="3" max="23" width="6.59765625" hidden="1" customWidth="1"/>
    <col min="24" max="26" width="11.19921875" hidden="1" customWidth="1"/>
  </cols>
  <sheetData>
    <row r="1" spans="1:23">
      <c r="A1" s="1" t="s">
        <v>0</v>
      </c>
      <c r="B1" s="2"/>
      <c r="C1" s="3"/>
      <c r="D1" s="3"/>
      <c r="E1" s="3"/>
      <c r="F1" s="3"/>
      <c r="G1" s="3"/>
      <c r="H1" s="3"/>
      <c r="I1" s="3"/>
      <c r="J1" s="3"/>
      <c r="K1" s="3"/>
      <c r="L1" s="3"/>
      <c r="M1" s="3"/>
      <c r="N1" s="3"/>
      <c r="O1" s="3"/>
      <c r="P1" s="3"/>
      <c r="Q1" s="3"/>
      <c r="R1" s="3"/>
      <c r="S1" s="3"/>
      <c r="T1" s="3"/>
      <c r="U1" s="3"/>
      <c r="V1" s="3"/>
      <c r="W1" s="3"/>
    </row>
    <row r="2" spans="1:23">
      <c r="A2" s="4"/>
      <c r="B2" s="3"/>
      <c r="C2" s="3"/>
      <c r="D2" s="3"/>
      <c r="E2" s="3"/>
      <c r="F2" s="3"/>
      <c r="G2" s="3"/>
      <c r="H2" s="3"/>
      <c r="I2" s="3"/>
      <c r="J2" s="3"/>
      <c r="K2" s="3"/>
      <c r="L2" s="3"/>
      <c r="M2" s="3"/>
      <c r="N2" s="3"/>
      <c r="O2" s="3"/>
      <c r="P2" s="3"/>
      <c r="Q2" s="3"/>
      <c r="R2" s="3"/>
      <c r="S2" s="3"/>
      <c r="T2" s="3"/>
      <c r="U2" s="3"/>
      <c r="V2" s="3"/>
      <c r="W2" s="3"/>
    </row>
    <row r="3" spans="1:23" ht="19.5">
      <c r="A3" s="5" t="s">
        <v>1</v>
      </c>
      <c r="B3" s="6"/>
      <c r="C3" s="3"/>
      <c r="D3" s="3"/>
      <c r="E3" s="3"/>
      <c r="F3" s="3"/>
      <c r="G3" s="3"/>
      <c r="H3" s="3"/>
      <c r="I3" s="3"/>
      <c r="J3" s="3"/>
      <c r="K3" s="3"/>
      <c r="L3" s="3"/>
      <c r="M3" s="3"/>
      <c r="N3" s="3"/>
      <c r="O3" s="3"/>
      <c r="P3" s="3"/>
      <c r="Q3" s="3"/>
      <c r="R3" s="3"/>
      <c r="S3" s="3"/>
      <c r="T3" s="3"/>
      <c r="U3" s="3"/>
      <c r="V3" s="3"/>
      <c r="W3" s="3"/>
    </row>
    <row r="4" spans="1:23">
      <c r="A4" s="7"/>
      <c r="B4" s="6"/>
      <c r="C4" s="3"/>
      <c r="D4" s="3"/>
      <c r="E4" s="3"/>
      <c r="F4" s="3"/>
      <c r="G4" s="3"/>
      <c r="H4" s="3"/>
      <c r="I4" s="3"/>
      <c r="J4" s="3"/>
      <c r="K4" s="3"/>
      <c r="L4" s="3"/>
      <c r="M4" s="3"/>
      <c r="N4" s="3"/>
      <c r="O4" s="3"/>
      <c r="P4" s="3"/>
      <c r="Q4" s="3"/>
      <c r="R4" s="3"/>
      <c r="S4" s="3"/>
      <c r="T4" s="3"/>
      <c r="U4" s="3"/>
      <c r="V4" s="3"/>
      <c r="W4" s="3"/>
    </row>
    <row r="5" spans="1:23" ht="99.75">
      <c r="A5" s="7" t="s">
        <v>2</v>
      </c>
      <c r="B5" s="6"/>
      <c r="C5" s="3"/>
      <c r="D5" s="3"/>
      <c r="E5" s="3"/>
      <c r="F5" s="3"/>
      <c r="G5" s="3"/>
      <c r="H5" s="3"/>
      <c r="I5" s="3"/>
      <c r="J5" s="3"/>
      <c r="K5" s="3"/>
      <c r="L5" s="3"/>
      <c r="M5" s="3"/>
      <c r="N5" s="3"/>
      <c r="O5" s="3"/>
      <c r="P5" s="3"/>
      <c r="Q5" s="3"/>
      <c r="R5" s="3"/>
      <c r="S5" s="3"/>
      <c r="T5" s="3"/>
      <c r="U5" s="3"/>
      <c r="V5" s="3"/>
      <c r="W5" s="3"/>
    </row>
    <row r="6" spans="1:23">
      <c r="A6" s="8"/>
      <c r="B6" s="6"/>
      <c r="C6" s="3"/>
      <c r="D6" s="3"/>
      <c r="E6" s="3"/>
      <c r="F6" s="3"/>
      <c r="G6" s="3"/>
      <c r="H6" s="3"/>
      <c r="I6" s="3"/>
      <c r="J6" s="3"/>
      <c r="K6" s="3"/>
      <c r="L6" s="3"/>
      <c r="M6" s="3"/>
      <c r="N6" s="3"/>
      <c r="O6" s="3"/>
      <c r="P6" s="3"/>
      <c r="Q6" s="3"/>
      <c r="R6" s="3"/>
      <c r="S6" s="3"/>
      <c r="T6" s="3"/>
      <c r="U6" s="3"/>
      <c r="V6" s="3"/>
      <c r="W6" s="3"/>
    </row>
    <row r="7" spans="1:23" ht="57">
      <c r="A7" s="7" t="s">
        <v>3</v>
      </c>
      <c r="B7" s="6"/>
      <c r="C7" s="3"/>
      <c r="D7" s="3"/>
      <c r="E7" s="3"/>
      <c r="F7" s="3"/>
      <c r="G7" s="3"/>
      <c r="H7" s="3"/>
      <c r="I7" s="3"/>
      <c r="J7" s="3"/>
      <c r="K7" s="3"/>
      <c r="L7" s="3"/>
      <c r="M7" s="3"/>
      <c r="N7" s="3"/>
      <c r="O7" s="3"/>
      <c r="P7" s="3"/>
      <c r="Q7" s="3"/>
      <c r="R7" s="3"/>
      <c r="S7" s="3"/>
      <c r="T7" s="3"/>
      <c r="U7" s="3"/>
      <c r="V7" s="3"/>
      <c r="W7" s="3"/>
    </row>
    <row r="8" spans="1:23">
      <c r="A8" s="8"/>
      <c r="B8" s="6"/>
      <c r="C8" s="3"/>
      <c r="D8" s="3"/>
      <c r="E8" s="3"/>
      <c r="F8" s="3"/>
      <c r="G8" s="3"/>
      <c r="H8" s="3"/>
      <c r="I8" s="3"/>
      <c r="J8" s="3"/>
      <c r="K8" s="3"/>
      <c r="L8" s="3"/>
      <c r="M8" s="3"/>
      <c r="N8" s="3"/>
      <c r="O8" s="3"/>
      <c r="P8" s="3"/>
      <c r="Q8" s="3"/>
      <c r="R8" s="3"/>
      <c r="S8" s="3"/>
      <c r="T8" s="3"/>
      <c r="U8" s="3"/>
      <c r="V8" s="3"/>
      <c r="W8" s="3"/>
    </row>
    <row r="9" spans="1:23">
      <c r="A9" s="7" t="s">
        <v>4</v>
      </c>
      <c r="B9" s="6"/>
      <c r="C9" s="3"/>
      <c r="D9" s="3"/>
      <c r="E9" s="3"/>
      <c r="F9" s="3"/>
      <c r="G9" s="3"/>
      <c r="H9" s="3"/>
      <c r="I9" s="3"/>
      <c r="J9" s="3"/>
      <c r="K9" s="3"/>
      <c r="L9" s="3"/>
      <c r="M9" s="3"/>
      <c r="N9" s="3"/>
      <c r="O9" s="3"/>
      <c r="P9" s="3"/>
      <c r="Q9" s="3"/>
      <c r="R9" s="3"/>
      <c r="S9" s="3"/>
      <c r="T9" s="3"/>
      <c r="U9" s="3"/>
      <c r="V9" s="3"/>
      <c r="W9" s="3"/>
    </row>
    <row r="10" spans="1:23" ht="17.25" customHeight="1">
      <c r="A10" s="7" t="s">
        <v>5</v>
      </c>
      <c r="B10" s="6"/>
      <c r="C10" s="3"/>
      <c r="D10" s="3"/>
      <c r="E10" s="3"/>
      <c r="F10" s="3"/>
      <c r="G10" s="3"/>
      <c r="H10" s="3"/>
      <c r="I10" s="3"/>
      <c r="J10" s="3"/>
      <c r="K10" s="3"/>
      <c r="L10" s="3"/>
      <c r="M10" s="3"/>
      <c r="N10" s="3"/>
      <c r="O10" s="3"/>
      <c r="P10" s="3"/>
      <c r="Q10" s="3"/>
      <c r="R10" s="3"/>
      <c r="S10" s="3"/>
      <c r="T10" s="3"/>
      <c r="U10" s="3"/>
      <c r="V10" s="3"/>
      <c r="W10" s="3"/>
    </row>
    <row r="11" spans="1:23">
      <c r="A11" s="7" t="s">
        <v>6</v>
      </c>
      <c r="B11" s="6"/>
      <c r="C11" s="3"/>
      <c r="D11" s="3"/>
      <c r="E11" s="3"/>
      <c r="F11" s="3"/>
      <c r="G11" s="3"/>
      <c r="H11" s="3"/>
      <c r="I11" s="3"/>
      <c r="J11" s="3"/>
      <c r="K11" s="3"/>
      <c r="L11" s="3"/>
      <c r="M11" s="3"/>
      <c r="N11" s="3"/>
      <c r="O11" s="3"/>
      <c r="P11" s="3"/>
      <c r="Q11" s="3"/>
      <c r="R11" s="3"/>
      <c r="S11" s="3"/>
      <c r="T11" s="3"/>
      <c r="U11" s="3"/>
      <c r="V11" s="3"/>
      <c r="W11" s="3"/>
    </row>
    <row r="12" spans="1:23">
      <c r="A12" s="7" t="s">
        <v>7</v>
      </c>
      <c r="B12" s="6"/>
      <c r="C12" s="3"/>
      <c r="D12" s="3"/>
      <c r="E12" s="3"/>
      <c r="F12" s="3"/>
      <c r="G12" s="3"/>
      <c r="H12" s="3"/>
      <c r="I12" s="3"/>
      <c r="J12" s="3"/>
      <c r="K12" s="3"/>
      <c r="L12" s="3"/>
      <c r="M12" s="3"/>
      <c r="N12" s="3"/>
      <c r="O12" s="3"/>
      <c r="P12" s="3"/>
      <c r="Q12" s="3"/>
      <c r="R12" s="3"/>
      <c r="S12" s="3"/>
      <c r="T12" s="3"/>
      <c r="U12" s="3"/>
      <c r="V12" s="3"/>
      <c r="W12" s="3"/>
    </row>
    <row r="13" spans="1:23" ht="28.5">
      <c r="A13" s="7" t="s">
        <v>8</v>
      </c>
      <c r="B13" s="6"/>
      <c r="C13" s="3"/>
      <c r="D13" s="3"/>
      <c r="E13" s="3"/>
      <c r="F13" s="3"/>
      <c r="G13" s="3"/>
      <c r="H13" s="3"/>
      <c r="I13" s="3"/>
      <c r="J13" s="3"/>
      <c r="K13" s="3"/>
      <c r="L13" s="3"/>
      <c r="M13" s="3"/>
      <c r="N13" s="3"/>
      <c r="O13" s="3"/>
      <c r="P13" s="3"/>
      <c r="Q13" s="3"/>
      <c r="R13" s="3"/>
      <c r="S13" s="3"/>
      <c r="T13" s="3"/>
      <c r="U13" s="3"/>
      <c r="V13" s="3"/>
      <c r="W13" s="3"/>
    </row>
    <row r="14" spans="1:23">
      <c r="A14" s="7" t="s">
        <v>9</v>
      </c>
      <c r="B14" s="6"/>
      <c r="C14" s="3"/>
      <c r="D14" s="3"/>
      <c r="E14" s="3"/>
      <c r="F14" s="3"/>
      <c r="G14" s="3"/>
      <c r="H14" s="3"/>
      <c r="I14" s="3"/>
      <c r="J14" s="3"/>
      <c r="K14" s="3"/>
      <c r="L14" s="3"/>
      <c r="M14" s="3"/>
      <c r="N14" s="3"/>
      <c r="O14" s="3"/>
      <c r="P14" s="3"/>
      <c r="Q14" s="3"/>
      <c r="R14" s="3"/>
      <c r="S14" s="3"/>
      <c r="T14" s="3"/>
      <c r="U14" s="3"/>
      <c r="V14" s="3"/>
      <c r="W14" s="3"/>
    </row>
    <row r="15" spans="1:23">
      <c r="A15" s="7" t="s">
        <v>10</v>
      </c>
      <c r="B15" s="6"/>
      <c r="C15" s="3"/>
      <c r="D15" s="3"/>
      <c r="E15" s="3"/>
      <c r="F15" s="3"/>
      <c r="G15" s="3"/>
      <c r="H15" s="3"/>
      <c r="I15" s="3"/>
      <c r="J15" s="3"/>
      <c r="K15" s="3"/>
      <c r="L15" s="3"/>
      <c r="M15" s="3"/>
      <c r="N15" s="3"/>
      <c r="O15" s="3"/>
      <c r="P15" s="3"/>
      <c r="Q15" s="3"/>
      <c r="R15" s="3"/>
      <c r="S15" s="3"/>
      <c r="T15" s="3"/>
      <c r="U15" s="3"/>
      <c r="V15" s="3"/>
      <c r="W15" s="3"/>
    </row>
    <row r="16" spans="1:23">
      <c r="A16" s="7" t="s">
        <v>11</v>
      </c>
      <c r="B16" s="6"/>
      <c r="C16" s="3"/>
      <c r="D16" s="3"/>
      <c r="E16" s="3"/>
      <c r="F16" s="3"/>
      <c r="G16" s="3"/>
      <c r="H16" s="3"/>
      <c r="I16" s="3"/>
      <c r="J16" s="3"/>
      <c r="K16" s="3"/>
      <c r="L16" s="3"/>
      <c r="M16" s="3"/>
      <c r="N16" s="3"/>
      <c r="O16" s="3"/>
      <c r="P16" s="3"/>
      <c r="Q16" s="3"/>
      <c r="R16" s="3"/>
      <c r="S16" s="3"/>
      <c r="T16" s="3"/>
      <c r="U16" s="3"/>
      <c r="V16" s="3"/>
      <c r="W16" s="3"/>
    </row>
    <row r="17" spans="1:23">
      <c r="A17" s="7" t="s">
        <v>12</v>
      </c>
      <c r="B17" s="6"/>
      <c r="C17" s="3"/>
      <c r="D17" s="3"/>
      <c r="E17" s="3"/>
      <c r="F17" s="3"/>
      <c r="G17" s="3"/>
      <c r="H17" s="3"/>
      <c r="I17" s="3"/>
      <c r="J17" s="3"/>
      <c r="K17" s="3"/>
      <c r="L17" s="3"/>
      <c r="M17" s="3"/>
      <c r="N17" s="3"/>
      <c r="O17" s="3"/>
      <c r="P17" s="3"/>
      <c r="Q17" s="3"/>
      <c r="R17" s="3"/>
      <c r="S17" s="3"/>
      <c r="T17" s="3"/>
      <c r="U17" s="3"/>
      <c r="V17" s="3"/>
      <c r="W17" s="3"/>
    </row>
    <row r="18" spans="1:23">
      <c r="A18" s="9"/>
      <c r="B18" s="6"/>
      <c r="C18" s="3"/>
      <c r="D18" s="3"/>
      <c r="E18" s="3"/>
      <c r="F18" s="3"/>
      <c r="G18" s="3"/>
      <c r="H18" s="3"/>
      <c r="I18" s="3"/>
      <c r="J18" s="3"/>
      <c r="K18" s="3"/>
      <c r="L18" s="3"/>
      <c r="M18" s="3"/>
      <c r="N18" s="3"/>
      <c r="O18" s="3"/>
      <c r="P18" s="3"/>
      <c r="Q18" s="3"/>
      <c r="R18" s="3"/>
      <c r="S18" s="3"/>
      <c r="T18" s="3"/>
      <c r="U18" s="3"/>
      <c r="V18" s="3"/>
      <c r="W18" s="3"/>
    </row>
    <row r="19" spans="1:23" ht="28.5">
      <c r="A19" s="10" t="s">
        <v>13</v>
      </c>
      <c r="B19" s="6"/>
      <c r="C19" s="3"/>
      <c r="D19" s="3"/>
      <c r="E19" s="3"/>
      <c r="F19" s="3"/>
      <c r="G19" s="3"/>
      <c r="H19" s="3"/>
      <c r="I19" s="3"/>
      <c r="J19" s="3"/>
      <c r="K19" s="3"/>
      <c r="L19" s="3"/>
      <c r="M19" s="3"/>
      <c r="N19" s="3"/>
      <c r="O19" s="3"/>
      <c r="P19" s="3"/>
      <c r="Q19" s="3"/>
      <c r="R19" s="3"/>
      <c r="S19" s="3"/>
      <c r="T19" s="3"/>
      <c r="U19" s="3"/>
      <c r="V19" s="3"/>
      <c r="W19" s="3"/>
    </row>
    <row r="20" spans="1:23">
      <c r="A20" s="7" t="s">
        <v>14</v>
      </c>
      <c r="B20" s="6"/>
      <c r="C20" s="3"/>
      <c r="D20" s="3"/>
      <c r="E20" s="3"/>
      <c r="F20" s="3"/>
      <c r="G20" s="3"/>
      <c r="H20" s="3"/>
      <c r="I20" s="3"/>
      <c r="J20" s="3"/>
      <c r="K20" s="3"/>
      <c r="L20" s="3"/>
      <c r="M20" s="3"/>
      <c r="N20" s="3"/>
      <c r="O20" s="3"/>
      <c r="P20" s="3"/>
      <c r="Q20" s="3"/>
      <c r="R20" s="3"/>
      <c r="S20" s="3"/>
      <c r="T20" s="3"/>
      <c r="U20" s="3"/>
      <c r="V20" s="3"/>
      <c r="W20" s="3"/>
    </row>
    <row r="21" spans="1:23">
      <c r="A21" s="9"/>
      <c r="B21" s="11"/>
      <c r="C21" s="3"/>
      <c r="D21" s="3"/>
      <c r="E21" s="3"/>
      <c r="F21" s="3"/>
      <c r="G21" s="3"/>
      <c r="H21" s="3"/>
      <c r="I21" s="3"/>
      <c r="J21" s="3"/>
      <c r="K21" s="3"/>
      <c r="L21" s="3"/>
      <c r="M21" s="3"/>
      <c r="N21" s="3"/>
      <c r="O21" s="3"/>
      <c r="P21" s="3"/>
      <c r="Q21" s="3"/>
      <c r="R21" s="3"/>
      <c r="S21" s="3"/>
      <c r="T21" s="3"/>
      <c r="U21" s="3"/>
      <c r="V21" s="3"/>
      <c r="W21" s="3"/>
    </row>
    <row r="22" spans="1:23">
      <c r="A22" s="12" t="s">
        <v>15</v>
      </c>
      <c r="B22" s="6"/>
      <c r="C22" s="3"/>
      <c r="D22" s="3"/>
      <c r="E22" s="3"/>
      <c r="F22" s="3"/>
      <c r="G22" s="3"/>
      <c r="H22" s="3"/>
      <c r="I22" s="3"/>
      <c r="J22" s="3"/>
      <c r="K22" s="3"/>
      <c r="L22" s="3"/>
      <c r="M22" s="3"/>
      <c r="N22" s="3"/>
      <c r="O22" s="3"/>
      <c r="P22" s="3"/>
      <c r="Q22" s="3"/>
      <c r="R22" s="3"/>
      <c r="S22" s="3"/>
      <c r="T22" s="3"/>
      <c r="U22" s="3"/>
      <c r="V22" s="3"/>
      <c r="W22" s="3"/>
    </row>
    <row r="23" spans="1:23">
      <c r="A23" s="8"/>
      <c r="B23" s="6"/>
      <c r="C23" s="3"/>
      <c r="D23" s="3"/>
      <c r="E23" s="3"/>
      <c r="F23" s="3"/>
      <c r="G23" s="3"/>
      <c r="H23" s="3"/>
      <c r="I23" s="3"/>
      <c r="J23" s="3"/>
      <c r="K23" s="3"/>
      <c r="L23" s="3"/>
      <c r="M23" s="3"/>
      <c r="N23" s="3"/>
      <c r="O23" s="3"/>
      <c r="P23" s="3"/>
      <c r="Q23" s="3"/>
      <c r="R23" s="3"/>
      <c r="S23" s="3"/>
      <c r="T23" s="3"/>
      <c r="U23" s="3"/>
      <c r="V23" s="3"/>
      <c r="W23" s="3"/>
    </row>
    <row r="24" spans="1:23">
      <c r="A24" s="7" t="s">
        <v>16</v>
      </c>
      <c r="B24" s="6"/>
      <c r="C24" s="3"/>
      <c r="D24" s="3"/>
      <c r="E24" s="3"/>
      <c r="F24" s="3"/>
      <c r="G24" s="3"/>
      <c r="H24" s="3"/>
      <c r="I24" s="3"/>
      <c r="J24" s="3"/>
      <c r="K24" s="3"/>
      <c r="L24" s="3"/>
      <c r="M24" s="3"/>
      <c r="N24" s="3"/>
      <c r="O24" s="3"/>
      <c r="P24" s="3"/>
      <c r="Q24" s="3"/>
      <c r="R24" s="3"/>
      <c r="S24" s="3"/>
      <c r="T24" s="3"/>
      <c r="U24" s="3"/>
      <c r="V24" s="3"/>
      <c r="W24" s="3"/>
    </row>
    <row r="25" spans="1:23">
      <c r="A25" s="9"/>
      <c r="B25" s="11"/>
      <c r="C25" s="3"/>
      <c r="D25" s="3"/>
      <c r="E25" s="3"/>
      <c r="F25" s="3"/>
      <c r="G25" s="3"/>
      <c r="H25" s="3"/>
      <c r="I25" s="3"/>
      <c r="J25" s="3"/>
      <c r="K25" s="3"/>
      <c r="L25" s="3"/>
      <c r="M25" s="3"/>
      <c r="N25" s="3"/>
      <c r="O25" s="3"/>
      <c r="P25" s="3"/>
      <c r="Q25" s="3"/>
      <c r="R25" s="3"/>
      <c r="S25" s="3"/>
      <c r="T25" s="3"/>
      <c r="U25" s="3"/>
      <c r="V25" s="3"/>
      <c r="W25" s="3"/>
    </row>
    <row r="26" spans="1:23">
      <c r="A26" s="12" t="s">
        <v>17</v>
      </c>
      <c r="B26" s="6"/>
      <c r="C26" s="3"/>
      <c r="D26" s="3"/>
      <c r="E26" s="3"/>
      <c r="F26" s="3"/>
      <c r="G26" s="3"/>
      <c r="H26" s="3"/>
      <c r="I26" s="3"/>
      <c r="J26" s="3"/>
      <c r="K26" s="3"/>
      <c r="L26" s="3"/>
      <c r="M26" s="3"/>
      <c r="N26" s="3"/>
      <c r="O26" s="3"/>
      <c r="P26" s="3"/>
      <c r="Q26" s="3"/>
      <c r="R26" s="3"/>
      <c r="S26" s="3"/>
      <c r="T26" s="3"/>
      <c r="U26" s="3"/>
      <c r="V26" s="3"/>
      <c r="W26" s="3"/>
    </row>
    <row r="27" spans="1:23">
      <c r="A27" s="8"/>
      <c r="B27" s="6"/>
      <c r="C27" s="3"/>
      <c r="D27" s="3"/>
      <c r="E27" s="3"/>
      <c r="F27" s="3"/>
      <c r="G27" s="3"/>
      <c r="H27" s="3"/>
      <c r="I27" s="3"/>
      <c r="J27" s="3"/>
      <c r="K27" s="3"/>
      <c r="L27" s="3"/>
      <c r="M27" s="3"/>
      <c r="N27" s="3"/>
      <c r="O27" s="3"/>
      <c r="P27" s="3"/>
      <c r="Q27" s="3"/>
      <c r="R27" s="3"/>
      <c r="S27" s="3"/>
      <c r="T27" s="3"/>
      <c r="U27" s="3"/>
      <c r="V27" s="3"/>
      <c r="W27" s="3"/>
    </row>
    <row r="28" spans="1:23">
      <c r="A28" s="7" t="s">
        <v>18</v>
      </c>
      <c r="B28" s="6"/>
      <c r="C28" s="3"/>
      <c r="D28" s="3"/>
      <c r="E28" s="3"/>
      <c r="F28" s="3"/>
      <c r="G28" s="3"/>
      <c r="H28" s="3"/>
      <c r="I28" s="3"/>
      <c r="J28" s="3"/>
      <c r="K28" s="3"/>
      <c r="L28" s="3"/>
      <c r="M28" s="3"/>
      <c r="N28" s="3"/>
      <c r="O28" s="3"/>
      <c r="P28" s="3"/>
      <c r="Q28" s="3"/>
      <c r="R28" s="3"/>
      <c r="S28" s="3"/>
      <c r="T28" s="3"/>
      <c r="U28" s="3"/>
      <c r="V28" s="3"/>
      <c r="W28" s="3"/>
    </row>
    <row r="29" spans="1:23">
      <c r="A29" s="8"/>
      <c r="B29" s="6"/>
      <c r="C29" s="3"/>
      <c r="D29" s="3"/>
      <c r="E29" s="3"/>
      <c r="F29" s="3"/>
      <c r="G29" s="3"/>
      <c r="H29" s="3"/>
      <c r="I29" s="3"/>
      <c r="J29" s="3"/>
      <c r="K29" s="3"/>
      <c r="L29" s="3"/>
      <c r="M29" s="3"/>
      <c r="N29" s="3"/>
      <c r="O29" s="3"/>
      <c r="P29" s="3"/>
      <c r="Q29" s="3"/>
      <c r="R29" s="3"/>
      <c r="S29" s="3"/>
      <c r="T29" s="3"/>
      <c r="U29" s="3"/>
      <c r="V29" s="3"/>
      <c r="W29" s="3"/>
    </row>
    <row r="30" spans="1:23">
      <c r="A30" s="7" t="s">
        <v>19</v>
      </c>
      <c r="B30" s="6"/>
      <c r="C30" s="3"/>
      <c r="D30" s="3"/>
      <c r="E30" s="3"/>
      <c r="F30" s="3"/>
      <c r="G30" s="3"/>
      <c r="H30" s="3"/>
      <c r="I30" s="3"/>
      <c r="J30" s="3"/>
      <c r="K30" s="3"/>
      <c r="L30" s="3"/>
      <c r="M30" s="3"/>
      <c r="N30" s="3"/>
      <c r="O30" s="3"/>
      <c r="P30" s="3"/>
      <c r="Q30" s="3"/>
      <c r="R30" s="3"/>
      <c r="S30" s="3"/>
      <c r="T30" s="3"/>
      <c r="U30" s="3"/>
      <c r="V30" s="3"/>
      <c r="W30" s="3"/>
    </row>
    <row r="31" spans="1:23">
      <c r="A31" s="9"/>
      <c r="B31" s="6"/>
      <c r="C31" s="3"/>
      <c r="D31" s="3"/>
      <c r="E31" s="3"/>
      <c r="F31" s="3"/>
      <c r="G31" s="3"/>
      <c r="H31" s="3"/>
      <c r="I31" s="3"/>
      <c r="J31" s="3"/>
      <c r="K31" s="3"/>
      <c r="L31" s="3"/>
      <c r="M31" s="3"/>
      <c r="N31" s="3"/>
      <c r="O31" s="3"/>
      <c r="P31" s="3"/>
      <c r="Q31" s="3"/>
      <c r="R31" s="3"/>
      <c r="S31" s="3"/>
      <c r="T31" s="3"/>
      <c r="U31" s="3"/>
      <c r="V31" s="3"/>
      <c r="W31" s="3"/>
    </row>
    <row r="32" spans="1:23">
      <c r="A32" s="10" t="s">
        <v>20</v>
      </c>
      <c r="B32" s="6"/>
      <c r="C32" s="3"/>
      <c r="D32" s="3"/>
      <c r="E32" s="3"/>
      <c r="F32" s="3"/>
      <c r="G32" s="3"/>
      <c r="H32" s="3"/>
      <c r="I32" s="3"/>
      <c r="J32" s="3"/>
      <c r="K32" s="3"/>
      <c r="L32" s="3"/>
      <c r="M32" s="3"/>
      <c r="N32" s="3"/>
      <c r="O32" s="3"/>
      <c r="P32" s="3"/>
      <c r="Q32" s="3"/>
      <c r="R32" s="3"/>
      <c r="S32" s="3"/>
      <c r="T32" s="3"/>
      <c r="U32" s="3"/>
      <c r="V32" s="3"/>
      <c r="W32" s="3"/>
    </row>
    <row r="33" spans="1:23">
      <c r="A33" s="7" t="s">
        <v>21</v>
      </c>
      <c r="B33" s="6"/>
      <c r="C33" s="3"/>
      <c r="D33" s="3"/>
      <c r="E33" s="3"/>
      <c r="F33" s="3"/>
      <c r="G33" s="3"/>
      <c r="H33" s="3"/>
      <c r="I33" s="3"/>
      <c r="J33" s="3"/>
      <c r="K33" s="3"/>
      <c r="L33" s="3"/>
      <c r="M33" s="3"/>
      <c r="N33" s="3"/>
      <c r="O33" s="3"/>
      <c r="P33" s="3"/>
      <c r="Q33" s="3"/>
      <c r="R33" s="3"/>
      <c r="S33" s="3"/>
      <c r="T33" s="3"/>
      <c r="U33" s="3"/>
      <c r="V33" s="3"/>
      <c r="W33" s="3"/>
    </row>
    <row r="34" spans="1:23">
      <c r="A34" s="8"/>
      <c r="B34" s="6"/>
      <c r="C34" s="3"/>
      <c r="D34" s="3"/>
      <c r="E34" s="3"/>
      <c r="F34" s="3"/>
      <c r="G34" s="3"/>
      <c r="H34" s="3"/>
      <c r="I34" s="3"/>
      <c r="J34" s="3"/>
      <c r="K34" s="3"/>
      <c r="L34" s="3"/>
      <c r="M34" s="3"/>
      <c r="N34" s="3"/>
      <c r="O34" s="3"/>
      <c r="P34" s="3"/>
      <c r="Q34" s="3"/>
      <c r="R34" s="3"/>
      <c r="S34" s="3"/>
      <c r="T34" s="3"/>
      <c r="U34" s="3"/>
      <c r="V34" s="3"/>
      <c r="W34" s="3"/>
    </row>
    <row r="35" spans="1:23" ht="28.5">
      <c r="A35" s="7" t="s">
        <v>22</v>
      </c>
      <c r="B35" s="6"/>
      <c r="C35" s="3"/>
      <c r="D35" s="3"/>
      <c r="E35" s="3"/>
      <c r="F35" s="3"/>
      <c r="G35" s="3"/>
      <c r="H35" s="3"/>
      <c r="I35" s="3"/>
      <c r="J35" s="3"/>
      <c r="K35" s="3"/>
      <c r="L35" s="3"/>
      <c r="M35" s="3"/>
      <c r="N35" s="3"/>
      <c r="O35" s="3"/>
      <c r="P35" s="3"/>
      <c r="Q35" s="3"/>
      <c r="R35" s="3"/>
      <c r="S35" s="3"/>
      <c r="T35" s="3"/>
      <c r="U35" s="3"/>
      <c r="V35" s="3"/>
      <c r="W35" s="3"/>
    </row>
    <row r="36" spans="1:23">
      <c r="A36" s="13"/>
      <c r="B36" s="3"/>
      <c r="C36" s="3"/>
      <c r="D36" s="3"/>
      <c r="E36" s="3"/>
      <c r="F36" s="3"/>
      <c r="G36" s="3"/>
      <c r="H36" s="3"/>
      <c r="I36" s="3"/>
      <c r="J36" s="3"/>
      <c r="K36" s="3"/>
      <c r="L36" s="3"/>
      <c r="M36" s="3"/>
      <c r="N36" s="3"/>
      <c r="O36" s="3"/>
      <c r="P36" s="3"/>
      <c r="Q36" s="3"/>
      <c r="R36" s="3"/>
      <c r="S36" s="3"/>
      <c r="T36" s="3"/>
      <c r="U36" s="3"/>
      <c r="V36" s="3"/>
      <c r="W36" s="3"/>
    </row>
    <row r="37" spans="1:23" ht="18">
      <c r="A37" s="14" t="s">
        <v>23</v>
      </c>
      <c r="B37" s="15"/>
      <c r="C37" s="3"/>
      <c r="D37" s="3"/>
      <c r="E37" s="3"/>
      <c r="F37" s="3"/>
      <c r="G37" s="3"/>
      <c r="H37" s="3"/>
      <c r="I37" s="3"/>
      <c r="J37" s="3"/>
      <c r="K37" s="3"/>
      <c r="L37" s="3"/>
      <c r="M37" s="3"/>
      <c r="N37" s="3"/>
      <c r="O37" s="3"/>
      <c r="P37" s="3"/>
      <c r="Q37" s="3"/>
      <c r="R37" s="3"/>
      <c r="S37" s="3"/>
      <c r="T37" s="3"/>
      <c r="U37" s="3"/>
      <c r="V37" s="3"/>
      <c r="W37" s="3"/>
    </row>
    <row r="38" spans="1:23">
      <c r="A38" s="16" t="s">
        <v>24</v>
      </c>
      <c r="B38" s="3"/>
      <c r="C38" s="3"/>
      <c r="D38" s="3"/>
      <c r="E38" s="3"/>
      <c r="F38" s="3"/>
      <c r="G38" s="3"/>
      <c r="H38" s="3"/>
      <c r="I38" s="3"/>
      <c r="J38" s="3"/>
      <c r="K38" s="3"/>
      <c r="L38" s="3"/>
      <c r="M38" s="3"/>
      <c r="N38" s="3"/>
      <c r="O38" s="3"/>
      <c r="P38" s="3"/>
      <c r="Q38" s="3"/>
      <c r="R38" s="3"/>
      <c r="S38" s="3"/>
      <c r="T38" s="3"/>
      <c r="U38" s="3"/>
      <c r="V38" s="3"/>
      <c r="W38" s="3"/>
    </row>
    <row r="39" spans="1:23" hidden="1">
      <c r="A39" s="17"/>
      <c r="B39" s="3"/>
      <c r="C39" s="3"/>
      <c r="D39" s="3"/>
      <c r="E39" s="3"/>
      <c r="F39" s="3"/>
      <c r="G39" s="3"/>
      <c r="H39" s="3"/>
      <c r="I39" s="3"/>
      <c r="J39" s="3"/>
      <c r="K39" s="3"/>
      <c r="L39" s="3"/>
      <c r="M39" s="3"/>
      <c r="N39" s="3"/>
      <c r="O39" s="3"/>
      <c r="P39" s="3"/>
      <c r="Q39" s="3"/>
      <c r="R39" s="3"/>
      <c r="S39" s="3"/>
      <c r="T39" s="3"/>
      <c r="U39" s="3"/>
      <c r="V39" s="3"/>
      <c r="W39" s="3"/>
    </row>
    <row r="40" spans="1:23" hidden="1">
      <c r="A40" s="17"/>
      <c r="B40" s="3"/>
      <c r="C40" s="3"/>
      <c r="D40" s="3"/>
      <c r="E40" s="3"/>
      <c r="F40" s="3"/>
      <c r="G40" s="3"/>
      <c r="H40" s="3"/>
      <c r="I40" s="3"/>
      <c r="J40" s="3"/>
      <c r="K40" s="3"/>
      <c r="L40" s="3"/>
      <c r="M40" s="3"/>
      <c r="N40" s="3"/>
      <c r="O40" s="3"/>
      <c r="P40" s="3"/>
      <c r="Q40" s="3"/>
      <c r="R40" s="3"/>
      <c r="S40" s="3"/>
      <c r="T40" s="3"/>
      <c r="U40" s="3"/>
      <c r="V40" s="3"/>
      <c r="W40" s="3"/>
    </row>
    <row r="41" spans="1:23" hidden="1">
      <c r="A41" s="17"/>
      <c r="B41" s="3"/>
      <c r="C41" s="3"/>
      <c r="D41" s="3"/>
      <c r="E41" s="3"/>
      <c r="F41" s="3"/>
      <c r="G41" s="3"/>
      <c r="H41" s="3"/>
      <c r="I41" s="3"/>
      <c r="J41" s="3"/>
      <c r="K41" s="3"/>
      <c r="L41" s="3"/>
      <c r="M41" s="3"/>
      <c r="N41" s="3"/>
      <c r="O41" s="3"/>
      <c r="P41" s="3"/>
      <c r="Q41" s="3"/>
      <c r="R41" s="3"/>
      <c r="S41" s="3"/>
      <c r="T41" s="3"/>
      <c r="U41" s="3"/>
      <c r="V41" s="3"/>
      <c r="W41" s="3"/>
    </row>
    <row r="42" spans="1:23" hidden="1">
      <c r="A42" s="17"/>
      <c r="B42" s="3"/>
      <c r="C42" s="3"/>
      <c r="D42" s="3"/>
      <c r="E42" s="3"/>
      <c r="F42" s="3"/>
      <c r="G42" s="3"/>
      <c r="H42" s="3"/>
      <c r="I42" s="3"/>
      <c r="J42" s="3"/>
      <c r="K42" s="3"/>
      <c r="L42" s="3"/>
      <c r="M42" s="3"/>
      <c r="N42" s="3"/>
      <c r="O42" s="3"/>
      <c r="P42" s="3"/>
      <c r="Q42" s="3"/>
      <c r="R42" s="3"/>
      <c r="S42" s="3"/>
      <c r="T42" s="3"/>
      <c r="U42" s="3"/>
      <c r="V42" s="3"/>
      <c r="W42" s="3"/>
    </row>
    <row r="43" spans="1:23" hidden="1">
      <c r="A43" s="17"/>
      <c r="B43" s="3"/>
      <c r="C43" s="3"/>
      <c r="D43" s="3"/>
      <c r="E43" s="3"/>
      <c r="F43" s="3"/>
      <c r="G43" s="3"/>
      <c r="H43" s="3"/>
      <c r="I43" s="3"/>
      <c r="J43" s="3"/>
      <c r="K43" s="3"/>
      <c r="L43" s="3"/>
      <c r="M43" s="3"/>
      <c r="N43" s="3"/>
      <c r="O43" s="3"/>
      <c r="P43" s="3"/>
      <c r="Q43" s="3"/>
      <c r="R43" s="3"/>
      <c r="S43" s="3"/>
      <c r="T43" s="3"/>
      <c r="U43" s="3"/>
      <c r="V43" s="3"/>
      <c r="W43" s="3"/>
    </row>
    <row r="44" spans="1:23" hidden="1">
      <c r="A44" s="17"/>
      <c r="B44" s="3"/>
      <c r="C44" s="3"/>
      <c r="D44" s="3"/>
      <c r="E44" s="3"/>
      <c r="F44" s="3"/>
      <c r="G44" s="3"/>
      <c r="H44" s="3"/>
      <c r="I44" s="3"/>
      <c r="J44" s="3"/>
      <c r="K44" s="3"/>
      <c r="L44" s="3"/>
      <c r="M44" s="3"/>
      <c r="N44" s="3"/>
      <c r="O44" s="3"/>
      <c r="P44" s="3"/>
      <c r="Q44" s="3"/>
      <c r="R44" s="3"/>
      <c r="S44" s="3"/>
      <c r="T44" s="3"/>
      <c r="U44" s="3"/>
      <c r="V44" s="3"/>
      <c r="W44" s="3"/>
    </row>
    <row r="45" spans="1:23" hidden="1">
      <c r="A45" s="17"/>
      <c r="B45" s="3"/>
      <c r="C45" s="3"/>
      <c r="D45" s="3"/>
      <c r="E45" s="3"/>
      <c r="F45" s="3"/>
      <c r="G45" s="3"/>
      <c r="H45" s="3"/>
      <c r="I45" s="3"/>
      <c r="J45" s="3"/>
      <c r="K45" s="3"/>
      <c r="L45" s="3"/>
      <c r="M45" s="3"/>
      <c r="N45" s="3"/>
      <c r="O45" s="3"/>
      <c r="P45" s="3"/>
      <c r="Q45" s="3"/>
      <c r="R45" s="3"/>
      <c r="S45" s="3"/>
      <c r="T45" s="3"/>
      <c r="U45" s="3"/>
      <c r="V45" s="3"/>
      <c r="W45" s="3"/>
    </row>
    <row r="46" spans="1:23" hidden="1">
      <c r="A46" s="17"/>
      <c r="B46" s="3"/>
      <c r="C46" s="3"/>
      <c r="D46" s="3"/>
      <c r="E46" s="3"/>
      <c r="F46" s="3"/>
      <c r="G46" s="3"/>
      <c r="H46" s="3"/>
      <c r="I46" s="3"/>
      <c r="J46" s="3"/>
      <c r="K46" s="3"/>
      <c r="L46" s="3"/>
      <c r="M46" s="3"/>
      <c r="N46" s="3"/>
      <c r="O46" s="3"/>
      <c r="P46" s="3"/>
      <c r="Q46" s="3"/>
      <c r="R46" s="3"/>
      <c r="S46" s="3"/>
      <c r="T46" s="3"/>
      <c r="U46" s="3"/>
      <c r="V46" s="3"/>
      <c r="W46" s="3"/>
    </row>
    <row r="47" spans="1:23" hidden="1">
      <c r="A47" s="17"/>
      <c r="B47" s="3"/>
      <c r="C47" s="3"/>
      <c r="D47" s="3"/>
      <c r="E47" s="3"/>
      <c r="F47" s="3"/>
      <c r="G47" s="3"/>
      <c r="H47" s="3"/>
      <c r="I47" s="3"/>
      <c r="J47" s="3"/>
      <c r="K47" s="3"/>
      <c r="L47" s="3"/>
      <c r="M47" s="3"/>
      <c r="N47" s="3"/>
      <c r="O47" s="3"/>
      <c r="P47" s="3"/>
      <c r="Q47" s="3"/>
      <c r="R47" s="3"/>
      <c r="S47" s="3"/>
      <c r="T47" s="3"/>
      <c r="U47" s="3"/>
      <c r="V47" s="3"/>
      <c r="W47" s="3"/>
    </row>
    <row r="48" spans="1:23" hidden="1">
      <c r="A48" s="17"/>
      <c r="B48" s="3"/>
      <c r="C48" s="3"/>
      <c r="D48" s="3"/>
      <c r="E48" s="3"/>
      <c r="F48" s="3"/>
      <c r="G48" s="3"/>
      <c r="H48" s="3"/>
      <c r="I48" s="3"/>
      <c r="J48" s="3"/>
      <c r="K48" s="3"/>
      <c r="L48" s="3"/>
      <c r="M48" s="3"/>
      <c r="N48" s="3"/>
      <c r="O48" s="3"/>
      <c r="P48" s="3"/>
      <c r="Q48" s="3"/>
      <c r="R48" s="3"/>
      <c r="S48" s="3"/>
      <c r="T48" s="3"/>
      <c r="U48" s="3"/>
      <c r="V48" s="3"/>
      <c r="W48" s="3"/>
    </row>
    <row r="49" spans="1:23" hidden="1">
      <c r="A49" s="17"/>
      <c r="B49" s="3"/>
      <c r="C49" s="3"/>
      <c r="D49" s="3"/>
      <c r="E49" s="3"/>
      <c r="F49" s="3"/>
      <c r="G49" s="3"/>
      <c r="H49" s="3"/>
      <c r="I49" s="3"/>
      <c r="J49" s="3"/>
      <c r="K49" s="3"/>
      <c r="L49" s="3"/>
      <c r="M49" s="3"/>
      <c r="N49" s="3"/>
      <c r="O49" s="3"/>
      <c r="P49" s="3"/>
      <c r="Q49" s="3"/>
      <c r="R49" s="3"/>
      <c r="S49" s="3"/>
      <c r="T49" s="3"/>
      <c r="U49" s="3"/>
      <c r="V49" s="3"/>
      <c r="W49" s="3"/>
    </row>
    <row r="50" spans="1:23" hidden="1">
      <c r="A50" s="17"/>
      <c r="B50" s="3"/>
      <c r="C50" s="3"/>
      <c r="D50" s="3"/>
      <c r="E50" s="3"/>
      <c r="F50" s="3"/>
      <c r="G50" s="3"/>
      <c r="H50" s="3"/>
      <c r="I50" s="3"/>
      <c r="J50" s="3"/>
      <c r="K50" s="3"/>
      <c r="L50" s="3"/>
      <c r="M50" s="3"/>
      <c r="N50" s="3"/>
      <c r="O50" s="3"/>
      <c r="P50" s="3"/>
      <c r="Q50" s="3"/>
      <c r="R50" s="3"/>
      <c r="S50" s="3"/>
      <c r="T50" s="3"/>
      <c r="U50" s="3"/>
      <c r="V50" s="3"/>
      <c r="W50" s="3"/>
    </row>
    <row r="51" spans="1:23" hidden="1">
      <c r="A51" s="17"/>
      <c r="B51" s="3"/>
      <c r="C51" s="3"/>
      <c r="D51" s="3"/>
      <c r="E51" s="3"/>
      <c r="F51" s="3"/>
      <c r="G51" s="3"/>
      <c r="H51" s="3"/>
      <c r="I51" s="3"/>
      <c r="J51" s="3"/>
      <c r="K51" s="3"/>
      <c r="L51" s="3"/>
      <c r="M51" s="3"/>
      <c r="N51" s="3"/>
      <c r="O51" s="3"/>
      <c r="P51" s="3"/>
      <c r="Q51" s="3"/>
      <c r="R51" s="3"/>
      <c r="S51" s="3"/>
      <c r="T51" s="3"/>
      <c r="U51" s="3"/>
      <c r="V51" s="3"/>
      <c r="W51" s="3"/>
    </row>
    <row r="52" spans="1:23" hidden="1">
      <c r="A52" s="17"/>
      <c r="B52" s="3"/>
      <c r="C52" s="3"/>
      <c r="D52" s="3"/>
      <c r="E52" s="3"/>
      <c r="F52" s="3"/>
      <c r="G52" s="3"/>
      <c r="H52" s="3"/>
      <c r="I52" s="3"/>
      <c r="J52" s="3"/>
      <c r="K52" s="3"/>
      <c r="L52" s="3"/>
      <c r="M52" s="3"/>
      <c r="N52" s="3"/>
      <c r="O52" s="3"/>
      <c r="P52" s="3"/>
      <c r="Q52" s="3"/>
      <c r="R52" s="3"/>
      <c r="S52" s="3"/>
      <c r="T52" s="3"/>
      <c r="U52" s="3"/>
      <c r="V52" s="3"/>
      <c r="W52" s="3"/>
    </row>
    <row r="53" spans="1:23" hidden="1">
      <c r="A53" s="17"/>
      <c r="B53" s="3"/>
      <c r="C53" s="3"/>
      <c r="D53" s="3"/>
      <c r="E53" s="3"/>
      <c r="F53" s="3"/>
      <c r="G53" s="3"/>
      <c r="H53" s="3"/>
      <c r="I53" s="3"/>
      <c r="J53" s="3"/>
      <c r="K53" s="3"/>
      <c r="L53" s="3"/>
      <c r="M53" s="3"/>
      <c r="N53" s="3"/>
      <c r="O53" s="3"/>
      <c r="P53" s="3"/>
      <c r="Q53" s="3"/>
      <c r="R53" s="3"/>
      <c r="S53" s="3"/>
      <c r="T53" s="3"/>
      <c r="U53" s="3"/>
      <c r="V53" s="3"/>
      <c r="W53" s="3"/>
    </row>
    <row r="54" spans="1:23" hidden="1">
      <c r="A54" s="17"/>
      <c r="B54" s="3"/>
      <c r="C54" s="3"/>
      <c r="D54" s="3"/>
      <c r="E54" s="3"/>
      <c r="F54" s="3"/>
      <c r="G54" s="3"/>
      <c r="H54" s="3"/>
      <c r="I54" s="3"/>
      <c r="J54" s="3"/>
      <c r="K54" s="3"/>
      <c r="L54" s="3"/>
      <c r="M54" s="3"/>
      <c r="N54" s="3"/>
      <c r="O54" s="3"/>
      <c r="P54" s="3"/>
      <c r="Q54" s="3"/>
      <c r="R54" s="3"/>
      <c r="S54" s="3"/>
      <c r="T54" s="3"/>
      <c r="U54" s="3"/>
      <c r="V54" s="3"/>
      <c r="W54" s="3"/>
    </row>
    <row r="55" spans="1:23" hidden="1">
      <c r="A55" s="17"/>
      <c r="B55" s="3"/>
      <c r="C55" s="3"/>
      <c r="D55" s="3"/>
      <c r="E55" s="3"/>
      <c r="F55" s="3"/>
      <c r="G55" s="3"/>
      <c r="H55" s="3"/>
      <c r="I55" s="3"/>
      <c r="J55" s="3"/>
      <c r="K55" s="3"/>
      <c r="L55" s="3"/>
      <c r="M55" s="3"/>
      <c r="N55" s="3"/>
      <c r="O55" s="3"/>
      <c r="P55" s="3"/>
      <c r="Q55" s="3"/>
      <c r="R55" s="3"/>
      <c r="S55" s="3"/>
      <c r="T55" s="3"/>
      <c r="U55" s="3"/>
      <c r="V55" s="3"/>
      <c r="W55" s="3"/>
    </row>
    <row r="56" spans="1:23" hidden="1">
      <c r="A56" s="17"/>
      <c r="B56" s="3"/>
      <c r="C56" s="3"/>
      <c r="D56" s="3"/>
      <c r="E56" s="3"/>
      <c r="F56" s="3"/>
      <c r="G56" s="3"/>
      <c r="H56" s="3"/>
      <c r="I56" s="3"/>
      <c r="J56" s="3"/>
      <c r="K56" s="3"/>
      <c r="L56" s="3"/>
      <c r="M56" s="3"/>
      <c r="N56" s="3"/>
      <c r="O56" s="3"/>
      <c r="P56" s="3"/>
      <c r="Q56" s="3"/>
      <c r="R56" s="3"/>
      <c r="S56" s="3"/>
      <c r="T56" s="3"/>
      <c r="U56" s="3"/>
      <c r="V56" s="3"/>
      <c r="W56" s="3"/>
    </row>
    <row r="57" spans="1:23" hidden="1">
      <c r="A57" s="17"/>
      <c r="B57" s="3"/>
      <c r="C57" s="3"/>
      <c r="D57" s="3"/>
      <c r="E57" s="3"/>
      <c r="F57" s="3"/>
      <c r="G57" s="3"/>
      <c r="H57" s="3"/>
      <c r="I57" s="3"/>
      <c r="J57" s="3"/>
      <c r="K57" s="3"/>
      <c r="L57" s="3"/>
      <c r="M57" s="3"/>
      <c r="N57" s="3"/>
      <c r="O57" s="3"/>
      <c r="P57" s="3"/>
      <c r="Q57" s="3"/>
      <c r="R57" s="3"/>
      <c r="S57" s="3"/>
      <c r="T57" s="3"/>
      <c r="U57" s="3"/>
      <c r="V57" s="3"/>
      <c r="W57" s="3"/>
    </row>
    <row r="58" spans="1:23" hidden="1">
      <c r="A58" s="17"/>
      <c r="B58" s="3"/>
      <c r="C58" s="3"/>
      <c r="D58" s="3"/>
      <c r="E58" s="3"/>
      <c r="F58" s="3"/>
      <c r="G58" s="3"/>
      <c r="H58" s="3"/>
      <c r="I58" s="3"/>
      <c r="J58" s="3"/>
      <c r="K58" s="3"/>
      <c r="L58" s="3"/>
      <c r="M58" s="3"/>
      <c r="N58" s="3"/>
      <c r="O58" s="3"/>
      <c r="P58" s="3"/>
      <c r="Q58" s="3"/>
      <c r="R58" s="3"/>
      <c r="S58" s="3"/>
      <c r="T58" s="3"/>
      <c r="U58" s="3"/>
      <c r="V58" s="3"/>
      <c r="W58" s="3"/>
    </row>
    <row r="59" spans="1:23" hidden="1">
      <c r="A59" s="17"/>
      <c r="B59" s="3"/>
      <c r="C59" s="3"/>
      <c r="D59" s="3"/>
      <c r="E59" s="3"/>
      <c r="F59" s="3"/>
      <c r="G59" s="3"/>
      <c r="H59" s="3"/>
      <c r="I59" s="3"/>
      <c r="J59" s="3"/>
      <c r="K59" s="3"/>
      <c r="L59" s="3"/>
      <c r="M59" s="3"/>
      <c r="N59" s="3"/>
      <c r="O59" s="3"/>
      <c r="P59" s="3"/>
      <c r="Q59" s="3"/>
      <c r="R59" s="3"/>
      <c r="S59" s="3"/>
      <c r="T59" s="3"/>
      <c r="U59" s="3"/>
      <c r="V59" s="3"/>
      <c r="W59" s="3"/>
    </row>
    <row r="60" spans="1:23" hidden="1">
      <c r="A60" s="17"/>
      <c r="B60" s="3"/>
      <c r="C60" s="3"/>
      <c r="D60" s="3"/>
      <c r="E60" s="3"/>
      <c r="F60" s="3"/>
      <c r="G60" s="3"/>
      <c r="H60" s="3"/>
      <c r="I60" s="3"/>
      <c r="J60" s="3"/>
      <c r="K60" s="3"/>
      <c r="L60" s="3"/>
      <c r="M60" s="3"/>
      <c r="N60" s="3"/>
      <c r="O60" s="3"/>
      <c r="P60" s="3"/>
      <c r="Q60" s="3"/>
      <c r="R60" s="3"/>
      <c r="S60" s="3"/>
      <c r="T60" s="3"/>
      <c r="U60" s="3"/>
      <c r="V60" s="3"/>
      <c r="W60" s="3"/>
    </row>
    <row r="61" spans="1:23" hidden="1">
      <c r="A61" s="17"/>
      <c r="B61" s="3"/>
      <c r="C61" s="3"/>
      <c r="D61" s="3"/>
      <c r="E61" s="3"/>
      <c r="F61" s="3"/>
      <c r="G61" s="3"/>
      <c r="H61" s="3"/>
      <c r="I61" s="3"/>
      <c r="J61" s="3"/>
      <c r="K61" s="3"/>
      <c r="L61" s="3"/>
      <c r="M61" s="3"/>
      <c r="N61" s="3"/>
      <c r="O61" s="3"/>
      <c r="P61" s="3"/>
      <c r="Q61" s="3"/>
      <c r="R61" s="3"/>
      <c r="S61" s="3"/>
      <c r="T61" s="3"/>
      <c r="U61" s="3"/>
      <c r="V61" s="3"/>
      <c r="W61" s="3"/>
    </row>
    <row r="62" spans="1:23" hidden="1">
      <c r="A62" s="17"/>
      <c r="B62" s="3"/>
      <c r="C62" s="3"/>
      <c r="D62" s="3"/>
      <c r="E62" s="3"/>
      <c r="F62" s="3"/>
      <c r="G62" s="3"/>
      <c r="H62" s="3"/>
      <c r="I62" s="3"/>
      <c r="J62" s="3"/>
      <c r="K62" s="3"/>
      <c r="L62" s="3"/>
      <c r="M62" s="3"/>
      <c r="N62" s="3"/>
      <c r="O62" s="3"/>
      <c r="P62" s="3"/>
      <c r="Q62" s="3"/>
      <c r="R62" s="3"/>
      <c r="S62" s="3"/>
      <c r="T62" s="3"/>
      <c r="U62" s="3"/>
      <c r="V62" s="3"/>
      <c r="W62" s="3"/>
    </row>
    <row r="63" spans="1:23" hidden="1">
      <c r="A63" s="17"/>
      <c r="B63" s="3"/>
      <c r="C63" s="3"/>
      <c r="D63" s="3"/>
      <c r="E63" s="3"/>
      <c r="F63" s="3"/>
      <c r="G63" s="3"/>
      <c r="H63" s="3"/>
      <c r="I63" s="3"/>
      <c r="J63" s="3"/>
      <c r="K63" s="3"/>
      <c r="L63" s="3"/>
      <c r="M63" s="3"/>
      <c r="N63" s="3"/>
      <c r="O63" s="3"/>
      <c r="P63" s="3"/>
      <c r="Q63" s="3"/>
      <c r="R63" s="3"/>
      <c r="S63" s="3"/>
      <c r="T63" s="3"/>
      <c r="U63" s="3"/>
      <c r="V63" s="3"/>
      <c r="W63" s="3"/>
    </row>
    <row r="64" spans="1:23" hidden="1">
      <c r="A64" s="17"/>
      <c r="B64" s="3"/>
      <c r="C64" s="3"/>
      <c r="D64" s="3"/>
      <c r="E64" s="3"/>
      <c r="F64" s="3"/>
      <c r="G64" s="3"/>
      <c r="H64" s="3"/>
      <c r="I64" s="3"/>
      <c r="J64" s="3"/>
      <c r="K64" s="3"/>
      <c r="L64" s="3"/>
      <c r="M64" s="3"/>
      <c r="N64" s="3"/>
      <c r="O64" s="3"/>
      <c r="P64" s="3"/>
      <c r="Q64" s="3"/>
      <c r="R64" s="3"/>
      <c r="S64" s="3"/>
      <c r="T64" s="3"/>
      <c r="U64" s="3"/>
      <c r="V64" s="3"/>
      <c r="W64" s="3"/>
    </row>
    <row r="65" spans="1:23" hidden="1">
      <c r="A65" s="17"/>
      <c r="B65" s="3"/>
      <c r="C65" s="3"/>
      <c r="D65" s="3"/>
      <c r="E65" s="3"/>
      <c r="F65" s="3"/>
      <c r="G65" s="3"/>
      <c r="H65" s="3"/>
      <c r="I65" s="3"/>
      <c r="J65" s="3"/>
      <c r="K65" s="3"/>
      <c r="L65" s="3"/>
      <c r="M65" s="3"/>
      <c r="N65" s="3"/>
      <c r="O65" s="3"/>
      <c r="P65" s="3"/>
      <c r="Q65" s="3"/>
      <c r="R65" s="3"/>
      <c r="S65" s="3"/>
      <c r="T65" s="3"/>
      <c r="U65" s="3"/>
      <c r="V65" s="3"/>
      <c r="W65" s="3"/>
    </row>
    <row r="66" spans="1:23" hidden="1">
      <c r="A66" s="17"/>
      <c r="B66" s="3"/>
      <c r="C66" s="3"/>
      <c r="D66" s="3"/>
      <c r="E66" s="3"/>
      <c r="F66" s="3"/>
      <c r="G66" s="3"/>
      <c r="H66" s="3"/>
      <c r="I66" s="3"/>
      <c r="J66" s="3"/>
      <c r="K66" s="3"/>
      <c r="L66" s="3"/>
      <c r="M66" s="3"/>
      <c r="N66" s="3"/>
      <c r="O66" s="3"/>
      <c r="P66" s="3"/>
      <c r="Q66" s="3"/>
      <c r="R66" s="3"/>
      <c r="S66" s="3"/>
      <c r="T66" s="3"/>
      <c r="U66" s="3"/>
      <c r="V66" s="3"/>
      <c r="W66" s="3"/>
    </row>
    <row r="67" spans="1:23" hidden="1">
      <c r="A67" s="17"/>
      <c r="B67" s="3"/>
      <c r="C67" s="3"/>
      <c r="D67" s="3"/>
      <c r="E67" s="3"/>
      <c r="F67" s="3"/>
      <c r="G67" s="3"/>
      <c r="H67" s="3"/>
      <c r="I67" s="3"/>
      <c r="J67" s="3"/>
      <c r="K67" s="3"/>
      <c r="L67" s="3"/>
      <c r="M67" s="3"/>
      <c r="N67" s="3"/>
      <c r="O67" s="3"/>
      <c r="P67" s="3"/>
      <c r="Q67" s="3"/>
      <c r="R67" s="3"/>
      <c r="S67" s="3"/>
      <c r="T67" s="3"/>
      <c r="U67" s="3"/>
      <c r="V67" s="3"/>
      <c r="W67" s="3"/>
    </row>
    <row r="68" spans="1:23" hidden="1">
      <c r="A68" s="17"/>
      <c r="B68" s="3"/>
      <c r="C68" s="3"/>
      <c r="D68" s="3"/>
      <c r="E68" s="3"/>
      <c r="F68" s="3"/>
      <c r="G68" s="3"/>
      <c r="H68" s="3"/>
      <c r="I68" s="3"/>
      <c r="J68" s="3"/>
      <c r="K68" s="3"/>
      <c r="L68" s="3"/>
      <c r="M68" s="3"/>
      <c r="N68" s="3"/>
      <c r="O68" s="3"/>
      <c r="P68" s="3"/>
      <c r="Q68" s="3"/>
      <c r="R68" s="3"/>
      <c r="S68" s="3"/>
      <c r="T68" s="3"/>
      <c r="U68" s="3"/>
      <c r="V68" s="3"/>
      <c r="W68" s="3"/>
    </row>
    <row r="69" spans="1:23" hidden="1">
      <c r="A69" s="17"/>
      <c r="B69" s="3"/>
      <c r="C69" s="3"/>
      <c r="D69" s="3"/>
      <c r="E69" s="3"/>
      <c r="F69" s="3"/>
      <c r="G69" s="3"/>
      <c r="H69" s="3"/>
      <c r="I69" s="3"/>
      <c r="J69" s="3"/>
      <c r="K69" s="3"/>
      <c r="L69" s="3"/>
      <c r="M69" s="3"/>
      <c r="N69" s="3"/>
      <c r="O69" s="3"/>
      <c r="P69" s="3"/>
      <c r="Q69" s="3"/>
      <c r="R69" s="3"/>
      <c r="S69" s="3"/>
      <c r="T69" s="3"/>
      <c r="U69" s="3"/>
      <c r="V69" s="3"/>
      <c r="W69" s="3"/>
    </row>
    <row r="70" spans="1:23" hidden="1">
      <c r="A70" s="17"/>
      <c r="B70" s="3"/>
      <c r="C70" s="3"/>
      <c r="D70" s="3"/>
      <c r="E70" s="3"/>
      <c r="F70" s="3"/>
      <c r="G70" s="3"/>
      <c r="H70" s="3"/>
      <c r="I70" s="3"/>
      <c r="J70" s="3"/>
      <c r="K70" s="3"/>
      <c r="L70" s="3"/>
      <c r="M70" s="3"/>
      <c r="N70" s="3"/>
      <c r="O70" s="3"/>
      <c r="P70" s="3"/>
      <c r="Q70" s="3"/>
      <c r="R70" s="3"/>
      <c r="S70" s="3"/>
      <c r="T70" s="3"/>
      <c r="U70" s="3"/>
      <c r="V70" s="3"/>
      <c r="W70" s="3"/>
    </row>
    <row r="71" spans="1:23" hidden="1">
      <c r="A71" s="17"/>
      <c r="B71" s="3"/>
      <c r="C71" s="3"/>
      <c r="D71" s="3"/>
      <c r="E71" s="3"/>
      <c r="F71" s="3"/>
      <c r="G71" s="3"/>
      <c r="H71" s="3"/>
      <c r="I71" s="3"/>
      <c r="J71" s="3"/>
      <c r="K71" s="3"/>
      <c r="L71" s="3"/>
      <c r="M71" s="3"/>
      <c r="N71" s="3"/>
      <c r="O71" s="3"/>
      <c r="P71" s="3"/>
      <c r="Q71" s="3"/>
      <c r="R71" s="3"/>
      <c r="S71" s="3"/>
      <c r="T71" s="3"/>
      <c r="U71" s="3"/>
      <c r="V71" s="3"/>
      <c r="W71" s="3"/>
    </row>
    <row r="72" spans="1:23" hidden="1">
      <c r="A72" s="17"/>
      <c r="B72" s="3"/>
      <c r="C72" s="3"/>
      <c r="D72" s="3"/>
      <c r="E72" s="3"/>
      <c r="F72" s="3"/>
      <c r="G72" s="3"/>
      <c r="H72" s="3"/>
      <c r="I72" s="3"/>
      <c r="J72" s="3"/>
      <c r="K72" s="3"/>
      <c r="L72" s="3"/>
      <c r="M72" s="3"/>
      <c r="N72" s="3"/>
      <c r="O72" s="3"/>
      <c r="P72" s="3"/>
      <c r="Q72" s="3"/>
      <c r="R72" s="3"/>
      <c r="S72" s="3"/>
      <c r="T72" s="3"/>
      <c r="U72" s="3"/>
      <c r="V72" s="3"/>
      <c r="W72" s="3"/>
    </row>
    <row r="73" spans="1:23" hidden="1">
      <c r="A73" s="17"/>
      <c r="B73" s="3"/>
      <c r="C73" s="3"/>
      <c r="D73" s="3"/>
      <c r="E73" s="3"/>
      <c r="F73" s="3"/>
      <c r="G73" s="3"/>
      <c r="H73" s="3"/>
      <c r="I73" s="3"/>
      <c r="J73" s="3"/>
      <c r="K73" s="3"/>
      <c r="L73" s="3"/>
      <c r="M73" s="3"/>
      <c r="N73" s="3"/>
      <c r="O73" s="3"/>
      <c r="P73" s="3"/>
      <c r="Q73" s="3"/>
      <c r="R73" s="3"/>
      <c r="S73" s="3"/>
      <c r="T73" s="3"/>
      <c r="U73" s="3"/>
      <c r="V73" s="3"/>
      <c r="W73" s="3"/>
    </row>
    <row r="74" spans="1:23" hidden="1">
      <c r="A74" s="17"/>
      <c r="B74" s="3"/>
      <c r="C74" s="3"/>
      <c r="D74" s="3"/>
      <c r="E74" s="3"/>
      <c r="F74" s="3"/>
      <c r="G74" s="3"/>
      <c r="H74" s="3"/>
      <c r="I74" s="3"/>
      <c r="J74" s="3"/>
      <c r="K74" s="3"/>
      <c r="L74" s="3"/>
      <c r="M74" s="3"/>
      <c r="N74" s="3"/>
      <c r="O74" s="3"/>
      <c r="P74" s="3"/>
      <c r="Q74" s="3"/>
      <c r="R74" s="3"/>
      <c r="S74" s="3"/>
      <c r="T74" s="3"/>
      <c r="U74" s="3"/>
      <c r="V74" s="3"/>
      <c r="W74" s="3"/>
    </row>
    <row r="75" spans="1:23" hidden="1">
      <c r="A75" s="17"/>
      <c r="B75" s="3"/>
      <c r="C75" s="3"/>
      <c r="D75" s="3"/>
      <c r="E75" s="3"/>
      <c r="F75" s="3"/>
      <c r="G75" s="3"/>
      <c r="H75" s="3"/>
      <c r="I75" s="3"/>
      <c r="J75" s="3"/>
      <c r="K75" s="3"/>
      <c r="L75" s="3"/>
      <c r="M75" s="3"/>
      <c r="N75" s="3"/>
      <c r="O75" s="3"/>
      <c r="P75" s="3"/>
      <c r="Q75" s="3"/>
      <c r="R75" s="3"/>
      <c r="S75" s="3"/>
      <c r="T75" s="3"/>
      <c r="U75" s="3"/>
      <c r="V75" s="3"/>
      <c r="W75" s="3"/>
    </row>
    <row r="76" spans="1:23" hidden="1">
      <c r="A76" s="17"/>
      <c r="B76" s="3"/>
      <c r="C76" s="3"/>
      <c r="D76" s="3"/>
      <c r="E76" s="3"/>
      <c r="F76" s="3"/>
      <c r="G76" s="3"/>
      <c r="H76" s="3"/>
      <c r="I76" s="3"/>
      <c r="J76" s="3"/>
      <c r="K76" s="3"/>
      <c r="L76" s="3"/>
      <c r="M76" s="3"/>
      <c r="N76" s="3"/>
      <c r="O76" s="3"/>
      <c r="P76" s="3"/>
      <c r="Q76" s="3"/>
      <c r="R76" s="3"/>
      <c r="S76" s="3"/>
      <c r="T76" s="3"/>
      <c r="U76" s="3"/>
      <c r="V76" s="3"/>
      <c r="W76" s="3"/>
    </row>
    <row r="77" spans="1:23" hidden="1">
      <c r="A77" s="17"/>
      <c r="B77" s="3"/>
      <c r="C77" s="3"/>
      <c r="D77" s="3"/>
      <c r="E77" s="3"/>
      <c r="F77" s="3"/>
      <c r="G77" s="3"/>
      <c r="H77" s="3"/>
      <c r="I77" s="3"/>
      <c r="J77" s="3"/>
      <c r="K77" s="3"/>
      <c r="L77" s="3"/>
      <c r="M77" s="3"/>
      <c r="N77" s="3"/>
      <c r="O77" s="3"/>
      <c r="P77" s="3"/>
      <c r="Q77" s="3"/>
      <c r="R77" s="3"/>
      <c r="S77" s="3"/>
      <c r="T77" s="3"/>
      <c r="U77" s="3"/>
      <c r="V77" s="3"/>
      <c r="W77" s="3"/>
    </row>
    <row r="78" spans="1:23" hidden="1">
      <c r="A78" s="17"/>
      <c r="B78" s="3"/>
      <c r="C78" s="3"/>
      <c r="D78" s="3"/>
      <c r="E78" s="3"/>
      <c r="F78" s="3"/>
      <c r="G78" s="3"/>
      <c r="H78" s="3"/>
      <c r="I78" s="3"/>
      <c r="J78" s="3"/>
      <c r="K78" s="3"/>
      <c r="L78" s="3"/>
      <c r="M78" s="3"/>
      <c r="N78" s="3"/>
      <c r="O78" s="3"/>
      <c r="P78" s="3"/>
      <c r="Q78" s="3"/>
      <c r="R78" s="3"/>
      <c r="S78" s="3"/>
      <c r="T78" s="3"/>
      <c r="U78" s="3"/>
      <c r="V78" s="3"/>
      <c r="W78" s="3"/>
    </row>
    <row r="79" spans="1:23" hidden="1">
      <c r="A79" s="17"/>
      <c r="B79" s="3"/>
      <c r="C79" s="3"/>
      <c r="D79" s="3"/>
      <c r="E79" s="3"/>
      <c r="F79" s="3"/>
      <c r="G79" s="3"/>
      <c r="H79" s="3"/>
      <c r="I79" s="3"/>
      <c r="J79" s="3"/>
      <c r="K79" s="3"/>
      <c r="L79" s="3"/>
      <c r="M79" s="3"/>
      <c r="N79" s="3"/>
      <c r="O79" s="3"/>
      <c r="P79" s="3"/>
      <c r="Q79" s="3"/>
      <c r="R79" s="3"/>
      <c r="S79" s="3"/>
      <c r="T79" s="3"/>
      <c r="U79" s="3"/>
      <c r="V79" s="3"/>
      <c r="W79" s="3"/>
    </row>
    <row r="80" spans="1:23" hidden="1">
      <c r="A80" s="17"/>
      <c r="B80" s="3"/>
      <c r="C80" s="3"/>
      <c r="D80" s="3"/>
      <c r="E80" s="3"/>
      <c r="F80" s="3"/>
      <c r="G80" s="3"/>
      <c r="H80" s="3"/>
      <c r="I80" s="3"/>
      <c r="J80" s="3"/>
      <c r="K80" s="3"/>
      <c r="L80" s="3"/>
      <c r="M80" s="3"/>
      <c r="N80" s="3"/>
      <c r="O80" s="3"/>
      <c r="P80" s="3"/>
      <c r="Q80" s="3"/>
      <c r="R80" s="3"/>
      <c r="S80" s="3"/>
      <c r="T80" s="3"/>
      <c r="U80" s="3"/>
      <c r="V80" s="3"/>
      <c r="W80" s="3"/>
    </row>
    <row r="81" spans="1:23" hidden="1">
      <c r="A81" s="17"/>
      <c r="B81" s="3"/>
      <c r="C81" s="3"/>
      <c r="D81" s="3"/>
      <c r="E81" s="3"/>
      <c r="F81" s="3"/>
      <c r="G81" s="3"/>
      <c r="H81" s="3"/>
      <c r="I81" s="3"/>
      <c r="J81" s="3"/>
      <c r="K81" s="3"/>
      <c r="L81" s="3"/>
      <c r="M81" s="3"/>
      <c r="N81" s="3"/>
      <c r="O81" s="3"/>
      <c r="P81" s="3"/>
      <c r="Q81" s="3"/>
      <c r="R81" s="3"/>
      <c r="S81" s="3"/>
      <c r="T81" s="3"/>
      <c r="U81" s="3"/>
      <c r="V81" s="3"/>
      <c r="W81" s="3"/>
    </row>
    <row r="82" spans="1:23" hidden="1">
      <c r="A82" s="17"/>
      <c r="B82" s="3"/>
      <c r="C82" s="3"/>
      <c r="D82" s="3"/>
      <c r="E82" s="3"/>
      <c r="F82" s="3"/>
      <c r="G82" s="3"/>
      <c r="H82" s="3"/>
      <c r="I82" s="3"/>
      <c r="J82" s="3"/>
      <c r="K82" s="3"/>
      <c r="L82" s="3"/>
      <c r="M82" s="3"/>
      <c r="N82" s="3"/>
      <c r="O82" s="3"/>
      <c r="P82" s="3"/>
      <c r="Q82" s="3"/>
      <c r="R82" s="3"/>
      <c r="S82" s="3"/>
      <c r="T82" s="3"/>
      <c r="U82" s="3"/>
      <c r="V82" s="3"/>
      <c r="W82" s="3"/>
    </row>
    <row r="83" spans="1:23" hidden="1">
      <c r="A83" s="17"/>
      <c r="B83" s="3"/>
      <c r="C83" s="3"/>
      <c r="D83" s="3"/>
      <c r="E83" s="3"/>
      <c r="F83" s="3"/>
      <c r="G83" s="3"/>
      <c r="H83" s="3"/>
      <c r="I83" s="3"/>
      <c r="J83" s="3"/>
      <c r="K83" s="3"/>
      <c r="L83" s="3"/>
      <c r="M83" s="3"/>
      <c r="N83" s="3"/>
      <c r="O83" s="3"/>
      <c r="P83" s="3"/>
      <c r="Q83" s="3"/>
      <c r="R83" s="3"/>
      <c r="S83" s="3"/>
      <c r="T83" s="3"/>
      <c r="U83" s="3"/>
      <c r="V83" s="3"/>
      <c r="W83" s="3"/>
    </row>
    <row r="84" spans="1:23" hidden="1">
      <c r="A84" s="17"/>
      <c r="B84" s="3"/>
      <c r="C84" s="3"/>
      <c r="D84" s="3"/>
      <c r="E84" s="3"/>
      <c r="F84" s="3"/>
      <c r="G84" s="3"/>
      <c r="H84" s="3"/>
      <c r="I84" s="3"/>
      <c r="J84" s="3"/>
      <c r="K84" s="3"/>
      <c r="L84" s="3"/>
      <c r="M84" s="3"/>
      <c r="N84" s="3"/>
      <c r="O84" s="3"/>
      <c r="P84" s="3"/>
      <c r="Q84" s="3"/>
      <c r="R84" s="3"/>
      <c r="S84" s="3"/>
      <c r="T84" s="3"/>
      <c r="U84" s="3"/>
      <c r="V84" s="3"/>
      <c r="W84" s="3"/>
    </row>
    <row r="85" spans="1:23" hidden="1">
      <c r="A85" s="17"/>
      <c r="B85" s="3"/>
      <c r="C85" s="3"/>
      <c r="D85" s="3"/>
      <c r="E85" s="3"/>
      <c r="F85" s="3"/>
      <c r="G85" s="3"/>
      <c r="H85" s="3"/>
      <c r="I85" s="3"/>
      <c r="J85" s="3"/>
      <c r="K85" s="3"/>
      <c r="L85" s="3"/>
      <c r="M85" s="3"/>
      <c r="N85" s="3"/>
      <c r="O85" s="3"/>
      <c r="P85" s="3"/>
      <c r="Q85" s="3"/>
      <c r="R85" s="3"/>
      <c r="S85" s="3"/>
      <c r="T85" s="3"/>
      <c r="U85" s="3"/>
      <c r="V85" s="3"/>
      <c r="W85" s="3"/>
    </row>
    <row r="86" spans="1:23" hidden="1">
      <c r="A86" s="17"/>
      <c r="B86" s="3"/>
      <c r="C86" s="3"/>
      <c r="D86" s="3"/>
      <c r="E86" s="3"/>
      <c r="F86" s="3"/>
      <c r="G86" s="3"/>
      <c r="H86" s="3"/>
      <c r="I86" s="3"/>
      <c r="J86" s="3"/>
      <c r="K86" s="3"/>
      <c r="L86" s="3"/>
      <c r="M86" s="3"/>
      <c r="N86" s="3"/>
      <c r="O86" s="3"/>
      <c r="P86" s="3"/>
      <c r="Q86" s="3"/>
      <c r="R86" s="3"/>
      <c r="S86" s="3"/>
      <c r="T86" s="3"/>
      <c r="U86" s="3"/>
      <c r="V86" s="3"/>
      <c r="W86" s="3"/>
    </row>
    <row r="87" spans="1:23" hidden="1">
      <c r="A87" s="17"/>
      <c r="B87" s="3"/>
      <c r="C87" s="3"/>
      <c r="D87" s="3"/>
      <c r="E87" s="3"/>
      <c r="F87" s="3"/>
      <c r="G87" s="3"/>
      <c r="H87" s="3"/>
      <c r="I87" s="3"/>
      <c r="J87" s="3"/>
      <c r="K87" s="3"/>
      <c r="L87" s="3"/>
      <c r="M87" s="3"/>
      <c r="N87" s="3"/>
      <c r="O87" s="3"/>
      <c r="P87" s="3"/>
      <c r="Q87" s="3"/>
      <c r="R87" s="3"/>
      <c r="S87" s="3"/>
      <c r="T87" s="3"/>
      <c r="U87" s="3"/>
      <c r="V87" s="3"/>
      <c r="W87" s="3"/>
    </row>
    <row r="88" spans="1:23" hidden="1">
      <c r="A88" s="17"/>
      <c r="B88" s="3"/>
      <c r="C88" s="3"/>
      <c r="D88" s="3"/>
      <c r="E88" s="3"/>
      <c r="F88" s="3"/>
      <c r="G88" s="3"/>
      <c r="H88" s="3"/>
      <c r="I88" s="3"/>
      <c r="J88" s="3"/>
      <c r="K88" s="3"/>
      <c r="L88" s="3"/>
      <c r="M88" s="3"/>
      <c r="N88" s="3"/>
      <c r="O88" s="3"/>
      <c r="P88" s="3"/>
      <c r="Q88" s="3"/>
      <c r="R88" s="3"/>
      <c r="S88" s="3"/>
      <c r="T88" s="3"/>
      <c r="U88" s="3"/>
      <c r="V88" s="3"/>
      <c r="W88" s="3"/>
    </row>
    <row r="89" spans="1:23" hidden="1">
      <c r="A89" s="17"/>
      <c r="B89" s="3"/>
      <c r="C89" s="3"/>
      <c r="D89" s="3"/>
      <c r="E89" s="3"/>
      <c r="F89" s="3"/>
      <c r="G89" s="3"/>
      <c r="H89" s="3"/>
      <c r="I89" s="3"/>
      <c r="J89" s="3"/>
      <c r="K89" s="3"/>
      <c r="L89" s="3"/>
      <c r="M89" s="3"/>
      <c r="N89" s="3"/>
      <c r="O89" s="3"/>
      <c r="P89" s="3"/>
      <c r="Q89" s="3"/>
      <c r="R89" s="3"/>
      <c r="S89" s="3"/>
      <c r="T89" s="3"/>
      <c r="U89" s="3"/>
      <c r="V89" s="3"/>
      <c r="W89" s="3"/>
    </row>
    <row r="90" spans="1:23" hidden="1">
      <c r="A90" s="17"/>
      <c r="B90" s="3"/>
      <c r="C90" s="3"/>
      <c r="D90" s="3"/>
      <c r="E90" s="3"/>
      <c r="F90" s="3"/>
      <c r="G90" s="3"/>
      <c r="H90" s="3"/>
      <c r="I90" s="3"/>
      <c r="J90" s="3"/>
      <c r="K90" s="3"/>
      <c r="L90" s="3"/>
      <c r="M90" s="3"/>
      <c r="N90" s="3"/>
      <c r="O90" s="3"/>
      <c r="P90" s="3"/>
      <c r="Q90" s="3"/>
      <c r="R90" s="3"/>
      <c r="S90" s="3"/>
      <c r="T90" s="3"/>
      <c r="U90" s="3"/>
      <c r="V90" s="3"/>
      <c r="W90" s="3"/>
    </row>
    <row r="91" spans="1:23" hidden="1">
      <c r="A91" s="17"/>
      <c r="B91" s="3"/>
      <c r="C91" s="3"/>
      <c r="D91" s="3"/>
      <c r="E91" s="3"/>
      <c r="F91" s="3"/>
      <c r="G91" s="3"/>
      <c r="H91" s="3"/>
      <c r="I91" s="3"/>
      <c r="J91" s="3"/>
      <c r="K91" s="3"/>
      <c r="L91" s="3"/>
      <c r="M91" s="3"/>
      <c r="N91" s="3"/>
      <c r="O91" s="3"/>
      <c r="P91" s="3"/>
      <c r="Q91" s="3"/>
      <c r="R91" s="3"/>
      <c r="S91" s="3"/>
      <c r="T91" s="3"/>
      <c r="U91" s="3"/>
      <c r="V91" s="3"/>
      <c r="W91" s="3"/>
    </row>
    <row r="92" spans="1:23" hidden="1">
      <c r="A92" s="17"/>
      <c r="B92" s="3"/>
      <c r="C92" s="3"/>
      <c r="D92" s="3"/>
      <c r="E92" s="3"/>
      <c r="F92" s="3"/>
      <c r="G92" s="3"/>
      <c r="H92" s="3"/>
      <c r="I92" s="3"/>
      <c r="J92" s="3"/>
      <c r="K92" s="3"/>
      <c r="L92" s="3"/>
      <c r="M92" s="3"/>
      <c r="N92" s="3"/>
      <c r="O92" s="3"/>
      <c r="P92" s="3"/>
      <c r="Q92" s="3"/>
      <c r="R92" s="3"/>
      <c r="S92" s="3"/>
      <c r="T92" s="3"/>
      <c r="U92" s="3"/>
      <c r="V92" s="3"/>
      <c r="W92" s="3"/>
    </row>
    <row r="93" spans="1:23" hidden="1">
      <c r="A93" s="17"/>
      <c r="B93" s="3"/>
      <c r="C93" s="3"/>
      <c r="D93" s="3"/>
      <c r="E93" s="3"/>
      <c r="F93" s="3"/>
      <c r="G93" s="3"/>
      <c r="H93" s="3"/>
      <c r="I93" s="3"/>
      <c r="J93" s="3"/>
      <c r="K93" s="3"/>
      <c r="L93" s="3"/>
      <c r="M93" s="3"/>
      <c r="N93" s="3"/>
      <c r="O93" s="3"/>
      <c r="P93" s="3"/>
      <c r="Q93" s="3"/>
      <c r="R93" s="3"/>
      <c r="S93" s="3"/>
      <c r="T93" s="3"/>
      <c r="U93" s="3"/>
      <c r="V93" s="3"/>
      <c r="W93" s="3"/>
    </row>
    <row r="94" spans="1:23" hidden="1">
      <c r="A94" s="17"/>
      <c r="B94" s="3"/>
      <c r="C94" s="3"/>
      <c r="D94" s="3"/>
      <c r="E94" s="3"/>
      <c r="F94" s="3"/>
      <c r="G94" s="3"/>
      <c r="H94" s="3"/>
      <c r="I94" s="3"/>
      <c r="J94" s="3"/>
      <c r="K94" s="3"/>
      <c r="L94" s="3"/>
      <c r="M94" s="3"/>
      <c r="N94" s="3"/>
      <c r="O94" s="3"/>
      <c r="P94" s="3"/>
      <c r="Q94" s="3"/>
      <c r="R94" s="3"/>
      <c r="S94" s="3"/>
      <c r="T94" s="3"/>
      <c r="U94" s="3"/>
      <c r="V94" s="3"/>
      <c r="W94" s="3"/>
    </row>
    <row r="95" spans="1:23" hidden="1">
      <c r="A95" s="17"/>
      <c r="B95" s="3"/>
      <c r="C95" s="3"/>
      <c r="D95" s="3"/>
      <c r="E95" s="3"/>
      <c r="F95" s="3"/>
      <c r="G95" s="3"/>
      <c r="H95" s="3"/>
      <c r="I95" s="3"/>
      <c r="J95" s="3"/>
      <c r="K95" s="3"/>
      <c r="L95" s="3"/>
      <c r="M95" s="3"/>
      <c r="N95" s="3"/>
      <c r="O95" s="3"/>
      <c r="P95" s="3"/>
      <c r="Q95" s="3"/>
      <c r="R95" s="3"/>
      <c r="S95" s="3"/>
      <c r="T95" s="3"/>
      <c r="U95" s="3"/>
      <c r="V95" s="3"/>
      <c r="W95" s="3"/>
    </row>
    <row r="96" spans="1:23" hidden="1">
      <c r="A96" s="17"/>
      <c r="B96" s="3"/>
      <c r="C96" s="3"/>
      <c r="D96" s="3"/>
      <c r="E96" s="3"/>
      <c r="F96" s="3"/>
      <c r="G96" s="3"/>
      <c r="H96" s="3"/>
      <c r="I96" s="3"/>
      <c r="J96" s="3"/>
      <c r="K96" s="3"/>
      <c r="L96" s="3"/>
      <c r="M96" s="3"/>
      <c r="N96" s="3"/>
      <c r="O96" s="3"/>
      <c r="P96" s="3"/>
      <c r="Q96" s="3"/>
      <c r="R96" s="3"/>
      <c r="S96" s="3"/>
      <c r="T96" s="3"/>
      <c r="U96" s="3"/>
      <c r="V96" s="3"/>
      <c r="W96" s="3"/>
    </row>
    <row r="97" spans="1:23" hidden="1">
      <c r="A97" s="17"/>
      <c r="B97" s="3"/>
      <c r="C97" s="3"/>
      <c r="D97" s="3"/>
      <c r="E97" s="3"/>
      <c r="F97" s="3"/>
      <c r="G97" s="3"/>
      <c r="H97" s="3"/>
      <c r="I97" s="3"/>
      <c r="J97" s="3"/>
      <c r="K97" s="3"/>
      <c r="L97" s="3"/>
      <c r="M97" s="3"/>
      <c r="N97" s="3"/>
      <c r="O97" s="3"/>
      <c r="P97" s="3"/>
      <c r="Q97" s="3"/>
      <c r="R97" s="3"/>
      <c r="S97" s="3"/>
      <c r="T97" s="3"/>
      <c r="U97" s="3"/>
      <c r="V97" s="3"/>
      <c r="W97" s="3"/>
    </row>
    <row r="98" spans="1:23" hidden="1">
      <c r="A98" s="17"/>
      <c r="B98" s="3"/>
      <c r="C98" s="3"/>
      <c r="D98" s="3"/>
      <c r="E98" s="3"/>
      <c r="F98" s="3"/>
      <c r="G98" s="3"/>
      <c r="H98" s="3"/>
      <c r="I98" s="3"/>
      <c r="J98" s="3"/>
      <c r="K98" s="3"/>
      <c r="L98" s="3"/>
      <c r="M98" s="3"/>
      <c r="N98" s="3"/>
      <c r="O98" s="3"/>
      <c r="P98" s="3"/>
      <c r="Q98" s="3"/>
      <c r="R98" s="3"/>
      <c r="S98" s="3"/>
      <c r="T98" s="3"/>
      <c r="U98" s="3"/>
      <c r="V98" s="3"/>
      <c r="W98" s="3"/>
    </row>
    <row r="99" spans="1:23" hidden="1">
      <c r="A99" s="17"/>
      <c r="B99" s="3"/>
      <c r="C99" s="3"/>
      <c r="D99" s="3"/>
      <c r="E99" s="3"/>
      <c r="F99" s="3"/>
      <c r="G99" s="3"/>
      <c r="H99" s="3"/>
      <c r="I99" s="3"/>
      <c r="J99" s="3"/>
      <c r="K99" s="3"/>
      <c r="L99" s="3"/>
      <c r="M99" s="3"/>
      <c r="N99" s="3"/>
      <c r="O99" s="3"/>
      <c r="P99" s="3"/>
      <c r="Q99" s="3"/>
      <c r="R99" s="3"/>
      <c r="S99" s="3"/>
      <c r="T99" s="3"/>
      <c r="U99" s="3"/>
      <c r="V99" s="3"/>
      <c r="W99" s="3"/>
    </row>
    <row r="100" spans="1:23" hidden="1">
      <c r="A100" s="17"/>
      <c r="B100" s="3"/>
      <c r="C100" s="3"/>
      <c r="D100" s="3"/>
      <c r="E100" s="3"/>
      <c r="F100" s="3"/>
      <c r="G100" s="3"/>
      <c r="H100" s="3"/>
      <c r="I100" s="3"/>
      <c r="J100" s="3"/>
      <c r="K100" s="3"/>
      <c r="L100" s="3"/>
      <c r="M100" s="3"/>
      <c r="N100" s="3"/>
      <c r="O100" s="3"/>
      <c r="P100" s="3"/>
      <c r="Q100" s="3"/>
      <c r="R100" s="3"/>
      <c r="S100" s="3"/>
      <c r="T100" s="3"/>
      <c r="U100" s="3"/>
      <c r="V100" s="3"/>
      <c r="W100" s="3"/>
    </row>
    <row r="101" spans="1:23" hidden="1">
      <c r="A101" s="17"/>
      <c r="B101" s="3"/>
      <c r="C101" s="3"/>
      <c r="D101" s="3"/>
      <c r="E101" s="3"/>
      <c r="F101" s="3"/>
      <c r="G101" s="3"/>
      <c r="H101" s="3"/>
      <c r="I101" s="3"/>
      <c r="J101" s="3"/>
      <c r="K101" s="3"/>
      <c r="L101" s="3"/>
      <c r="M101" s="3"/>
      <c r="N101" s="3"/>
      <c r="O101" s="3"/>
      <c r="P101" s="3"/>
      <c r="Q101" s="3"/>
      <c r="R101" s="3"/>
      <c r="S101" s="3"/>
      <c r="T101" s="3"/>
      <c r="U101" s="3"/>
      <c r="V101" s="3"/>
      <c r="W101" s="3"/>
    </row>
    <row r="102" spans="1:23" hidden="1">
      <c r="A102" s="17"/>
      <c r="B102" s="3"/>
      <c r="C102" s="3"/>
      <c r="D102" s="3"/>
      <c r="E102" s="3"/>
      <c r="F102" s="3"/>
      <c r="G102" s="3"/>
      <c r="H102" s="3"/>
      <c r="I102" s="3"/>
      <c r="J102" s="3"/>
      <c r="K102" s="3"/>
      <c r="L102" s="3"/>
      <c r="M102" s="3"/>
      <c r="N102" s="3"/>
      <c r="O102" s="3"/>
      <c r="P102" s="3"/>
      <c r="Q102" s="3"/>
      <c r="R102" s="3"/>
      <c r="S102" s="3"/>
      <c r="T102" s="3"/>
      <c r="U102" s="3"/>
      <c r="V102" s="3"/>
      <c r="W102" s="3"/>
    </row>
    <row r="103" spans="1:23" hidden="1">
      <c r="A103" s="17"/>
      <c r="B103" s="3"/>
      <c r="C103" s="3"/>
      <c r="D103" s="3"/>
      <c r="E103" s="3"/>
      <c r="F103" s="3"/>
      <c r="G103" s="3"/>
      <c r="H103" s="3"/>
      <c r="I103" s="3"/>
      <c r="J103" s="3"/>
      <c r="K103" s="3"/>
      <c r="L103" s="3"/>
      <c r="M103" s="3"/>
      <c r="N103" s="3"/>
      <c r="O103" s="3"/>
      <c r="P103" s="3"/>
      <c r="Q103" s="3"/>
      <c r="R103" s="3"/>
      <c r="S103" s="3"/>
      <c r="T103" s="3"/>
      <c r="U103" s="3"/>
      <c r="V103" s="3"/>
      <c r="W103" s="3"/>
    </row>
    <row r="104" spans="1:23" hidden="1">
      <c r="A104" s="17"/>
      <c r="B104" s="3"/>
      <c r="C104" s="3"/>
      <c r="D104" s="3"/>
      <c r="E104" s="3"/>
      <c r="F104" s="3"/>
      <c r="G104" s="3"/>
      <c r="H104" s="3"/>
      <c r="I104" s="3"/>
      <c r="J104" s="3"/>
      <c r="K104" s="3"/>
      <c r="L104" s="3"/>
      <c r="M104" s="3"/>
      <c r="N104" s="3"/>
      <c r="O104" s="3"/>
      <c r="P104" s="3"/>
      <c r="Q104" s="3"/>
      <c r="R104" s="3"/>
      <c r="S104" s="3"/>
      <c r="T104" s="3"/>
      <c r="U104" s="3"/>
      <c r="V104" s="3"/>
      <c r="W104" s="3"/>
    </row>
    <row r="105" spans="1:23" hidden="1">
      <c r="A105" s="17"/>
      <c r="B105" s="3"/>
      <c r="C105" s="3"/>
      <c r="D105" s="3"/>
      <c r="E105" s="3"/>
      <c r="F105" s="3"/>
      <c r="G105" s="3"/>
      <c r="H105" s="3"/>
      <c r="I105" s="3"/>
      <c r="J105" s="3"/>
      <c r="K105" s="3"/>
      <c r="L105" s="3"/>
      <c r="M105" s="3"/>
      <c r="N105" s="3"/>
      <c r="O105" s="3"/>
      <c r="P105" s="3"/>
      <c r="Q105" s="3"/>
      <c r="R105" s="3"/>
      <c r="S105" s="3"/>
      <c r="T105" s="3"/>
      <c r="U105" s="3"/>
      <c r="V105" s="3"/>
      <c r="W105" s="3"/>
    </row>
    <row r="106" spans="1:23" hidden="1">
      <c r="A106" s="17"/>
      <c r="B106" s="3"/>
      <c r="C106" s="3"/>
      <c r="D106" s="3"/>
      <c r="E106" s="3"/>
      <c r="F106" s="3"/>
      <c r="G106" s="3"/>
      <c r="H106" s="3"/>
      <c r="I106" s="3"/>
      <c r="J106" s="3"/>
      <c r="K106" s="3"/>
      <c r="L106" s="3"/>
      <c r="M106" s="3"/>
      <c r="N106" s="3"/>
      <c r="O106" s="3"/>
      <c r="P106" s="3"/>
      <c r="Q106" s="3"/>
      <c r="R106" s="3"/>
      <c r="S106" s="3"/>
      <c r="T106" s="3"/>
      <c r="U106" s="3"/>
      <c r="V106" s="3"/>
      <c r="W106" s="3"/>
    </row>
    <row r="107" spans="1:23" hidden="1">
      <c r="A107" s="17"/>
      <c r="B107" s="3"/>
      <c r="C107" s="3"/>
      <c r="D107" s="3"/>
      <c r="E107" s="3"/>
      <c r="F107" s="3"/>
      <c r="G107" s="3"/>
      <c r="H107" s="3"/>
      <c r="I107" s="3"/>
      <c r="J107" s="3"/>
      <c r="K107" s="3"/>
      <c r="L107" s="3"/>
      <c r="M107" s="3"/>
      <c r="N107" s="3"/>
      <c r="O107" s="3"/>
      <c r="P107" s="3"/>
      <c r="Q107" s="3"/>
      <c r="R107" s="3"/>
      <c r="S107" s="3"/>
      <c r="T107" s="3"/>
      <c r="U107" s="3"/>
      <c r="V107" s="3"/>
      <c r="W107" s="3"/>
    </row>
    <row r="108" spans="1:23" hidden="1">
      <c r="A108" s="17"/>
      <c r="B108" s="3"/>
      <c r="C108" s="3"/>
      <c r="D108" s="3"/>
      <c r="E108" s="3"/>
      <c r="F108" s="3"/>
      <c r="G108" s="3"/>
      <c r="H108" s="3"/>
      <c r="I108" s="3"/>
      <c r="J108" s="3"/>
      <c r="K108" s="3"/>
      <c r="L108" s="3"/>
      <c r="M108" s="3"/>
      <c r="N108" s="3"/>
      <c r="O108" s="3"/>
      <c r="P108" s="3"/>
      <c r="Q108" s="3"/>
      <c r="R108" s="3"/>
      <c r="S108" s="3"/>
      <c r="T108" s="3"/>
      <c r="U108" s="3"/>
      <c r="V108" s="3"/>
      <c r="W108" s="3"/>
    </row>
    <row r="109" spans="1:23" hidden="1">
      <c r="A109" s="17"/>
      <c r="B109" s="3"/>
      <c r="C109" s="3"/>
      <c r="D109" s="3"/>
      <c r="E109" s="3"/>
      <c r="F109" s="3"/>
      <c r="G109" s="3"/>
      <c r="H109" s="3"/>
      <c r="I109" s="3"/>
      <c r="J109" s="3"/>
      <c r="K109" s="3"/>
      <c r="L109" s="3"/>
      <c r="M109" s="3"/>
      <c r="N109" s="3"/>
      <c r="O109" s="3"/>
      <c r="P109" s="3"/>
      <c r="Q109" s="3"/>
      <c r="R109" s="3"/>
      <c r="S109" s="3"/>
      <c r="T109" s="3"/>
      <c r="U109" s="3"/>
      <c r="V109" s="3"/>
      <c r="W109" s="3"/>
    </row>
    <row r="110" spans="1:23" hidden="1">
      <c r="A110" s="17"/>
      <c r="B110" s="3"/>
      <c r="C110" s="3"/>
      <c r="D110" s="3"/>
      <c r="E110" s="3"/>
      <c r="F110" s="3"/>
      <c r="G110" s="3"/>
      <c r="H110" s="3"/>
      <c r="I110" s="3"/>
      <c r="J110" s="3"/>
      <c r="K110" s="3"/>
      <c r="L110" s="3"/>
      <c r="M110" s="3"/>
      <c r="N110" s="3"/>
      <c r="O110" s="3"/>
      <c r="P110" s="3"/>
      <c r="Q110" s="3"/>
      <c r="R110" s="3"/>
      <c r="S110" s="3"/>
      <c r="T110" s="3"/>
      <c r="U110" s="3"/>
      <c r="V110" s="3"/>
      <c r="W110" s="3"/>
    </row>
    <row r="111" spans="1:23" hidden="1">
      <c r="A111" s="17"/>
      <c r="B111" s="3"/>
      <c r="C111" s="3"/>
      <c r="D111" s="3"/>
      <c r="E111" s="3"/>
      <c r="F111" s="3"/>
      <c r="G111" s="3"/>
      <c r="H111" s="3"/>
      <c r="I111" s="3"/>
      <c r="J111" s="3"/>
      <c r="K111" s="3"/>
      <c r="L111" s="3"/>
      <c r="M111" s="3"/>
      <c r="N111" s="3"/>
      <c r="O111" s="3"/>
      <c r="P111" s="3"/>
      <c r="Q111" s="3"/>
      <c r="R111" s="3"/>
      <c r="S111" s="3"/>
      <c r="T111" s="3"/>
      <c r="U111" s="3"/>
      <c r="V111" s="3"/>
      <c r="W111" s="3"/>
    </row>
    <row r="112" spans="1:23" hidden="1">
      <c r="A112" s="17"/>
      <c r="B112" s="3"/>
      <c r="C112" s="3"/>
      <c r="D112" s="3"/>
      <c r="E112" s="3"/>
      <c r="F112" s="3"/>
      <c r="G112" s="3"/>
      <c r="H112" s="3"/>
      <c r="I112" s="3"/>
      <c r="J112" s="3"/>
      <c r="K112" s="3"/>
      <c r="L112" s="3"/>
      <c r="M112" s="3"/>
      <c r="N112" s="3"/>
      <c r="O112" s="3"/>
      <c r="P112" s="3"/>
      <c r="Q112" s="3"/>
      <c r="R112" s="3"/>
      <c r="S112" s="3"/>
      <c r="T112" s="3"/>
      <c r="U112" s="3"/>
      <c r="V112" s="3"/>
      <c r="W112" s="3"/>
    </row>
    <row r="113" spans="1:23" hidden="1">
      <c r="A113" s="17"/>
      <c r="B113" s="3"/>
      <c r="C113" s="3"/>
      <c r="D113" s="3"/>
      <c r="E113" s="3"/>
      <c r="F113" s="3"/>
      <c r="G113" s="3"/>
      <c r="H113" s="3"/>
      <c r="I113" s="3"/>
      <c r="J113" s="3"/>
      <c r="K113" s="3"/>
      <c r="L113" s="3"/>
      <c r="M113" s="3"/>
      <c r="N113" s="3"/>
      <c r="O113" s="3"/>
      <c r="P113" s="3"/>
      <c r="Q113" s="3"/>
      <c r="R113" s="3"/>
      <c r="S113" s="3"/>
      <c r="T113" s="3"/>
      <c r="U113" s="3"/>
      <c r="V113" s="3"/>
      <c r="W113" s="3"/>
    </row>
    <row r="114" spans="1:23" hidden="1">
      <c r="A114" s="17"/>
      <c r="B114" s="3"/>
      <c r="C114" s="3"/>
      <c r="D114" s="3"/>
      <c r="E114" s="3"/>
      <c r="F114" s="3"/>
      <c r="G114" s="3"/>
      <c r="H114" s="3"/>
      <c r="I114" s="3"/>
      <c r="J114" s="3"/>
      <c r="K114" s="3"/>
      <c r="L114" s="3"/>
      <c r="M114" s="3"/>
      <c r="N114" s="3"/>
      <c r="O114" s="3"/>
      <c r="P114" s="3"/>
      <c r="Q114" s="3"/>
      <c r="R114" s="3"/>
      <c r="S114" s="3"/>
      <c r="T114" s="3"/>
      <c r="U114" s="3"/>
      <c r="V114" s="3"/>
      <c r="W114" s="3"/>
    </row>
    <row r="115" spans="1:23" hidden="1">
      <c r="A115" s="17"/>
      <c r="B115" s="3"/>
      <c r="C115" s="3"/>
      <c r="D115" s="3"/>
      <c r="E115" s="3"/>
      <c r="F115" s="3"/>
      <c r="G115" s="3"/>
      <c r="H115" s="3"/>
      <c r="I115" s="3"/>
      <c r="J115" s="3"/>
      <c r="K115" s="3"/>
      <c r="L115" s="3"/>
      <c r="M115" s="3"/>
      <c r="N115" s="3"/>
      <c r="O115" s="3"/>
      <c r="P115" s="3"/>
      <c r="Q115" s="3"/>
      <c r="R115" s="3"/>
      <c r="S115" s="3"/>
      <c r="T115" s="3"/>
      <c r="U115" s="3"/>
      <c r="V115" s="3"/>
      <c r="W115" s="3"/>
    </row>
    <row r="116" spans="1:23" hidden="1">
      <c r="A116" s="17"/>
      <c r="B116" s="3"/>
      <c r="C116" s="3"/>
      <c r="D116" s="3"/>
      <c r="E116" s="3"/>
      <c r="F116" s="3"/>
      <c r="G116" s="3"/>
      <c r="H116" s="3"/>
      <c r="I116" s="3"/>
      <c r="J116" s="3"/>
      <c r="K116" s="3"/>
      <c r="L116" s="3"/>
      <c r="M116" s="3"/>
      <c r="N116" s="3"/>
      <c r="O116" s="3"/>
      <c r="P116" s="3"/>
      <c r="Q116" s="3"/>
      <c r="R116" s="3"/>
      <c r="S116" s="3"/>
      <c r="T116" s="3"/>
      <c r="U116" s="3"/>
      <c r="V116" s="3"/>
      <c r="W116" s="3"/>
    </row>
    <row r="117" spans="1:23" hidden="1">
      <c r="A117" s="17"/>
      <c r="B117" s="3"/>
      <c r="C117" s="3"/>
      <c r="D117" s="3"/>
      <c r="E117" s="3"/>
      <c r="F117" s="3"/>
      <c r="G117" s="3"/>
      <c r="H117" s="3"/>
      <c r="I117" s="3"/>
      <c r="J117" s="3"/>
      <c r="K117" s="3"/>
      <c r="L117" s="3"/>
      <c r="M117" s="3"/>
      <c r="N117" s="3"/>
      <c r="O117" s="3"/>
      <c r="P117" s="3"/>
      <c r="Q117" s="3"/>
      <c r="R117" s="3"/>
      <c r="S117" s="3"/>
      <c r="T117" s="3"/>
      <c r="U117" s="3"/>
      <c r="V117" s="3"/>
      <c r="W117" s="3"/>
    </row>
    <row r="118" spans="1:23" hidden="1">
      <c r="A118" s="17"/>
      <c r="B118" s="3"/>
      <c r="C118" s="3"/>
      <c r="D118" s="3"/>
      <c r="E118" s="3"/>
      <c r="F118" s="3"/>
      <c r="G118" s="3"/>
      <c r="H118" s="3"/>
      <c r="I118" s="3"/>
      <c r="J118" s="3"/>
      <c r="K118" s="3"/>
      <c r="L118" s="3"/>
      <c r="M118" s="3"/>
      <c r="N118" s="3"/>
      <c r="O118" s="3"/>
      <c r="P118" s="3"/>
      <c r="Q118" s="3"/>
      <c r="R118" s="3"/>
      <c r="S118" s="3"/>
      <c r="T118" s="3"/>
      <c r="U118" s="3"/>
      <c r="V118" s="3"/>
      <c r="W118" s="3"/>
    </row>
    <row r="119" spans="1:23" hidden="1">
      <c r="A119" s="17"/>
      <c r="B119" s="3"/>
      <c r="C119" s="3"/>
      <c r="D119" s="3"/>
      <c r="E119" s="3"/>
      <c r="F119" s="3"/>
      <c r="G119" s="3"/>
      <c r="H119" s="3"/>
      <c r="I119" s="3"/>
      <c r="J119" s="3"/>
      <c r="K119" s="3"/>
      <c r="L119" s="3"/>
      <c r="M119" s="3"/>
      <c r="N119" s="3"/>
      <c r="O119" s="3"/>
      <c r="P119" s="3"/>
      <c r="Q119" s="3"/>
      <c r="R119" s="3"/>
      <c r="S119" s="3"/>
      <c r="T119" s="3"/>
      <c r="U119" s="3"/>
      <c r="V119" s="3"/>
      <c r="W119" s="3"/>
    </row>
    <row r="120" spans="1:23" hidden="1">
      <c r="A120" s="17"/>
      <c r="B120" s="3"/>
      <c r="C120" s="3"/>
      <c r="D120" s="3"/>
      <c r="E120" s="3"/>
      <c r="F120" s="3"/>
      <c r="G120" s="3"/>
      <c r="H120" s="3"/>
      <c r="I120" s="3"/>
      <c r="J120" s="3"/>
      <c r="K120" s="3"/>
      <c r="L120" s="3"/>
      <c r="M120" s="3"/>
      <c r="N120" s="3"/>
      <c r="O120" s="3"/>
      <c r="P120" s="3"/>
      <c r="Q120" s="3"/>
      <c r="R120" s="3"/>
      <c r="S120" s="3"/>
      <c r="T120" s="3"/>
      <c r="U120" s="3"/>
      <c r="V120" s="3"/>
      <c r="W120" s="3"/>
    </row>
    <row r="121" spans="1:23" hidden="1">
      <c r="A121" s="17"/>
      <c r="B121" s="3"/>
      <c r="C121" s="3"/>
      <c r="D121" s="3"/>
      <c r="E121" s="3"/>
      <c r="F121" s="3"/>
      <c r="G121" s="3"/>
      <c r="H121" s="3"/>
      <c r="I121" s="3"/>
      <c r="J121" s="3"/>
      <c r="K121" s="3"/>
      <c r="L121" s="3"/>
      <c r="M121" s="3"/>
      <c r="N121" s="3"/>
      <c r="O121" s="3"/>
      <c r="P121" s="3"/>
      <c r="Q121" s="3"/>
      <c r="R121" s="3"/>
      <c r="S121" s="3"/>
      <c r="T121" s="3"/>
      <c r="U121" s="3"/>
      <c r="V121" s="3"/>
      <c r="W121" s="3"/>
    </row>
    <row r="122" spans="1:23" hidden="1">
      <c r="A122" s="17"/>
      <c r="B122" s="3"/>
      <c r="C122" s="3"/>
      <c r="D122" s="3"/>
      <c r="E122" s="3"/>
      <c r="F122" s="3"/>
      <c r="G122" s="3"/>
      <c r="H122" s="3"/>
      <c r="I122" s="3"/>
      <c r="J122" s="3"/>
      <c r="K122" s="3"/>
      <c r="L122" s="3"/>
      <c r="M122" s="3"/>
      <c r="N122" s="3"/>
      <c r="O122" s="3"/>
      <c r="P122" s="3"/>
      <c r="Q122" s="3"/>
      <c r="R122" s="3"/>
      <c r="S122" s="3"/>
      <c r="T122" s="3"/>
      <c r="U122" s="3"/>
      <c r="V122" s="3"/>
      <c r="W122" s="3"/>
    </row>
    <row r="123" spans="1:23" hidden="1">
      <c r="A123" s="17"/>
      <c r="B123" s="3"/>
      <c r="C123" s="3"/>
      <c r="D123" s="3"/>
      <c r="E123" s="3"/>
      <c r="F123" s="3"/>
      <c r="G123" s="3"/>
      <c r="H123" s="3"/>
      <c r="I123" s="3"/>
      <c r="J123" s="3"/>
      <c r="K123" s="3"/>
      <c r="L123" s="3"/>
      <c r="M123" s="3"/>
      <c r="N123" s="3"/>
      <c r="O123" s="3"/>
      <c r="P123" s="3"/>
      <c r="Q123" s="3"/>
      <c r="R123" s="3"/>
      <c r="S123" s="3"/>
      <c r="T123" s="3"/>
      <c r="U123" s="3"/>
      <c r="V123" s="3"/>
      <c r="W123" s="3"/>
    </row>
    <row r="124" spans="1:23" hidden="1">
      <c r="A124" s="17"/>
      <c r="B124" s="3"/>
      <c r="C124" s="3"/>
      <c r="D124" s="3"/>
      <c r="E124" s="3"/>
      <c r="F124" s="3"/>
      <c r="G124" s="3"/>
      <c r="H124" s="3"/>
      <c r="I124" s="3"/>
      <c r="J124" s="3"/>
      <c r="K124" s="3"/>
      <c r="L124" s="3"/>
      <c r="M124" s="3"/>
      <c r="N124" s="3"/>
      <c r="O124" s="3"/>
      <c r="P124" s="3"/>
      <c r="Q124" s="3"/>
      <c r="R124" s="3"/>
      <c r="S124" s="3"/>
      <c r="T124" s="3"/>
      <c r="U124" s="3"/>
      <c r="V124" s="3"/>
      <c r="W124" s="3"/>
    </row>
    <row r="125" spans="1:23" hidden="1">
      <c r="A125" s="17"/>
      <c r="B125" s="3"/>
      <c r="C125" s="3"/>
      <c r="D125" s="3"/>
      <c r="E125" s="3"/>
      <c r="F125" s="3"/>
      <c r="G125" s="3"/>
      <c r="H125" s="3"/>
      <c r="I125" s="3"/>
      <c r="J125" s="3"/>
      <c r="K125" s="3"/>
      <c r="L125" s="3"/>
      <c r="M125" s="3"/>
      <c r="N125" s="3"/>
      <c r="O125" s="3"/>
      <c r="P125" s="3"/>
      <c r="Q125" s="3"/>
      <c r="R125" s="3"/>
      <c r="S125" s="3"/>
      <c r="T125" s="3"/>
      <c r="U125" s="3"/>
      <c r="V125" s="3"/>
      <c r="W125" s="3"/>
    </row>
    <row r="126" spans="1:23" hidden="1">
      <c r="A126" s="17"/>
      <c r="B126" s="3"/>
      <c r="C126" s="3"/>
      <c r="D126" s="3"/>
      <c r="E126" s="3"/>
      <c r="F126" s="3"/>
      <c r="G126" s="3"/>
      <c r="H126" s="3"/>
      <c r="I126" s="3"/>
      <c r="J126" s="3"/>
      <c r="K126" s="3"/>
      <c r="L126" s="3"/>
      <c r="M126" s="3"/>
      <c r="N126" s="3"/>
      <c r="O126" s="3"/>
      <c r="P126" s="3"/>
      <c r="Q126" s="3"/>
      <c r="R126" s="3"/>
      <c r="S126" s="3"/>
      <c r="T126" s="3"/>
      <c r="U126" s="3"/>
      <c r="V126" s="3"/>
      <c r="W126" s="3"/>
    </row>
    <row r="127" spans="1:23" hidden="1">
      <c r="A127" s="17"/>
      <c r="B127" s="3"/>
      <c r="C127" s="3"/>
      <c r="D127" s="3"/>
      <c r="E127" s="3"/>
      <c r="F127" s="3"/>
      <c r="G127" s="3"/>
      <c r="H127" s="3"/>
      <c r="I127" s="3"/>
      <c r="J127" s="3"/>
      <c r="K127" s="3"/>
      <c r="L127" s="3"/>
      <c r="M127" s="3"/>
      <c r="N127" s="3"/>
      <c r="O127" s="3"/>
      <c r="P127" s="3"/>
      <c r="Q127" s="3"/>
      <c r="R127" s="3"/>
      <c r="S127" s="3"/>
      <c r="T127" s="3"/>
      <c r="U127" s="3"/>
      <c r="V127" s="3"/>
      <c r="W127" s="3"/>
    </row>
    <row r="128" spans="1:23" hidden="1">
      <c r="A128" s="17"/>
      <c r="B128" s="3"/>
      <c r="C128" s="3"/>
      <c r="D128" s="3"/>
      <c r="E128" s="3"/>
      <c r="F128" s="3"/>
      <c r="G128" s="3"/>
      <c r="H128" s="3"/>
      <c r="I128" s="3"/>
      <c r="J128" s="3"/>
      <c r="K128" s="3"/>
      <c r="L128" s="3"/>
      <c r="M128" s="3"/>
      <c r="N128" s="3"/>
      <c r="O128" s="3"/>
      <c r="P128" s="3"/>
      <c r="Q128" s="3"/>
      <c r="R128" s="3"/>
      <c r="S128" s="3"/>
      <c r="T128" s="3"/>
      <c r="U128" s="3"/>
      <c r="V128" s="3"/>
      <c r="W128" s="3"/>
    </row>
    <row r="129" spans="1:23" hidden="1">
      <c r="A129" s="17"/>
      <c r="B129" s="3"/>
      <c r="C129" s="3"/>
      <c r="D129" s="3"/>
      <c r="E129" s="3"/>
      <c r="F129" s="3"/>
      <c r="G129" s="3"/>
      <c r="H129" s="3"/>
      <c r="I129" s="3"/>
      <c r="J129" s="3"/>
      <c r="K129" s="3"/>
      <c r="L129" s="3"/>
      <c r="M129" s="3"/>
      <c r="N129" s="3"/>
      <c r="O129" s="3"/>
      <c r="P129" s="3"/>
      <c r="Q129" s="3"/>
      <c r="R129" s="3"/>
      <c r="S129" s="3"/>
      <c r="T129" s="3"/>
      <c r="U129" s="3"/>
      <c r="V129" s="3"/>
      <c r="W129" s="3"/>
    </row>
    <row r="130" spans="1:23" hidden="1">
      <c r="A130" s="17"/>
      <c r="B130" s="3"/>
      <c r="C130" s="3"/>
      <c r="D130" s="3"/>
      <c r="E130" s="3"/>
      <c r="F130" s="3"/>
      <c r="G130" s="3"/>
      <c r="H130" s="3"/>
      <c r="I130" s="3"/>
      <c r="J130" s="3"/>
      <c r="K130" s="3"/>
      <c r="L130" s="3"/>
      <c r="M130" s="3"/>
      <c r="N130" s="3"/>
      <c r="O130" s="3"/>
      <c r="P130" s="3"/>
      <c r="Q130" s="3"/>
      <c r="R130" s="3"/>
      <c r="S130" s="3"/>
      <c r="T130" s="3"/>
      <c r="U130" s="3"/>
      <c r="V130" s="3"/>
      <c r="W130" s="3"/>
    </row>
    <row r="131" spans="1:23" hidden="1">
      <c r="A131" s="17"/>
      <c r="B131" s="3"/>
      <c r="C131" s="3"/>
      <c r="D131" s="3"/>
      <c r="E131" s="3"/>
      <c r="F131" s="3"/>
      <c r="G131" s="3"/>
      <c r="H131" s="3"/>
      <c r="I131" s="3"/>
      <c r="J131" s="3"/>
      <c r="K131" s="3"/>
      <c r="L131" s="3"/>
      <c r="M131" s="3"/>
      <c r="N131" s="3"/>
      <c r="O131" s="3"/>
      <c r="P131" s="3"/>
      <c r="Q131" s="3"/>
      <c r="R131" s="3"/>
      <c r="S131" s="3"/>
      <c r="T131" s="3"/>
      <c r="U131" s="3"/>
      <c r="V131" s="3"/>
      <c r="W131" s="3"/>
    </row>
    <row r="132" spans="1:23" hidden="1">
      <c r="A132" s="17"/>
      <c r="B132" s="3"/>
      <c r="C132" s="3"/>
      <c r="D132" s="3"/>
      <c r="E132" s="3"/>
      <c r="F132" s="3"/>
      <c r="G132" s="3"/>
      <c r="H132" s="3"/>
      <c r="I132" s="3"/>
      <c r="J132" s="3"/>
      <c r="K132" s="3"/>
      <c r="L132" s="3"/>
      <c r="M132" s="3"/>
      <c r="N132" s="3"/>
      <c r="O132" s="3"/>
      <c r="P132" s="3"/>
      <c r="Q132" s="3"/>
      <c r="R132" s="3"/>
      <c r="S132" s="3"/>
      <c r="T132" s="3"/>
      <c r="U132" s="3"/>
      <c r="V132" s="3"/>
      <c r="W132" s="3"/>
    </row>
    <row r="133" spans="1:23" hidden="1">
      <c r="A133" s="17"/>
      <c r="B133" s="3"/>
      <c r="C133" s="3"/>
      <c r="D133" s="3"/>
      <c r="E133" s="3"/>
      <c r="F133" s="3"/>
      <c r="G133" s="3"/>
      <c r="H133" s="3"/>
      <c r="I133" s="3"/>
      <c r="J133" s="3"/>
      <c r="K133" s="3"/>
      <c r="L133" s="3"/>
      <c r="M133" s="3"/>
      <c r="N133" s="3"/>
      <c r="O133" s="3"/>
      <c r="P133" s="3"/>
      <c r="Q133" s="3"/>
      <c r="R133" s="3"/>
      <c r="S133" s="3"/>
      <c r="T133" s="3"/>
      <c r="U133" s="3"/>
      <c r="V133" s="3"/>
      <c r="W133" s="3"/>
    </row>
    <row r="134" spans="1:23" hidden="1">
      <c r="A134" s="17"/>
      <c r="B134" s="3"/>
      <c r="C134" s="3"/>
      <c r="D134" s="3"/>
      <c r="E134" s="3"/>
      <c r="F134" s="3"/>
      <c r="G134" s="3"/>
      <c r="H134" s="3"/>
      <c r="I134" s="3"/>
      <c r="J134" s="3"/>
      <c r="K134" s="3"/>
      <c r="L134" s="3"/>
      <c r="M134" s="3"/>
      <c r="N134" s="3"/>
      <c r="O134" s="3"/>
      <c r="P134" s="3"/>
      <c r="Q134" s="3"/>
      <c r="R134" s="3"/>
      <c r="S134" s="3"/>
      <c r="T134" s="3"/>
      <c r="U134" s="3"/>
      <c r="V134" s="3"/>
      <c r="W134" s="3"/>
    </row>
    <row r="135" spans="1:23" hidden="1">
      <c r="A135" s="17"/>
      <c r="B135" s="3"/>
      <c r="C135" s="3"/>
      <c r="D135" s="3"/>
      <c r="E135" s="3"/>
      <c r="F135" s="3"/>
      <c r="G135" s="3"/>
      <c r="H135" s="3"/>
      <c r="I135" s="3"/>
      <c r="J135" s="3"/>
      <c r="K135" s="3"/>
      <c r="L135" s="3"/>
      <c r="M135" s="3"/>
      <c r="N135" s="3"/>
      <c r="O135" s="3"/>
      <c r="P135" s="3"/>
      <c r="Q135" s="3"/>
      <c r="R135" s="3"/>
      <c r="S135" s="3"/>
      <c r="T135" s="3"/>
      <c r="U135" s="3"/>
      <c r="V135" s="3"/>
      <c r="W135" s="3"/>
    </row>
    <row r="136" spans="1:23" hidden="1">
      <c r="A136" s="17"/>
      <c r="B136" s="3"/>
      <c r="C136" s="3"/>
      <c r="D136" s="3"/>
      <c r="E136" s="3"/>
      <c r="F136" s="3"/>
      <c r="G136" s="3"/>
      <c r="H136" s="3"/>
      <c r="I136" s="3"/>
      <c r="J136" s="3"/>
      <c r="K136" s="3"/>
      <c r="L136" s="3"/>
      <c r="M136" s="3"/>
      <c r="N136" s="3"/>
      <c r="O136" s="3"/>
      <c r="P136" s="3"/>
      <c r="Q136" s="3"/>
      <c r="R136" s="3"/>
      <c r="S136" s="3"/>
      <c r="T136" s="3"/>
      <c r="U136" s="3"/>
      <c r="V136" s="3"/>
      <c r="W136" s="3"/>
    </row>
    <row r="137" spans="1:23" hidden="1">
      <c r="A137" s="17"/>
      <c r="B137" s="3"/>
      <c r="C137" s="3"/>
      <c r="D137" s="3"/>
      <c r="E137" s="3"/>
      <c r="F137" s="3"/>
      <c r="G137" s="3"/>
      <c r="H137" s="3"/>
      <c r="I137" s="3"/>
      <c r="J137" s="3"/>
      <c r="K137" s="3"/>
      <c r="L137" s="3"/>
      <c r="M137" s="3"/>
      <c r="N137" s="3"/>
      <c r="O137" s="3"/>
      <c r="P137" s="3"/>
      <c r="Q137" s="3"/>
      <c r="R137" s="3"/>
      <c r="S137" s="3"/>
      <c r="T137" s="3"/>
      <c r="U137" s="3"/>
      <c r="V137" s="3"/>
      <c r="W137" s="3"/>
    </row>
    <row r="138" spans="1:23" hidden="1">
      <c r="A138" s="17"/>
      <c r="B138" s="3"/>
      <c r="C138" s="3"/>
      <c r="D138" s="3"/>
      <c r="E138" s="3"/>
      <c r="F138" s="3"/>
      <c r="G138" s="3"/>
      <c r="H138" s="3"/>
      <c r="I138" s="3"/>
      <c r="J138" s="3"/>
      <c r="K138" s="3"/>
      <c r="L138" s="3"/>
      <c r="M138" s="3"/>
      <c r="N138" s="3"/>
      <c r="O138" s="3"/>
      <c r="P138" s="3"/>
      <c r="Q138" s="3"/>
      <c r="R138" s="3"/>
      <c r="S138" s="3"/>
      <c r="T138" s="3"/>
      <c r="U138" s="3"/>
      <c r="V138" s="3"/>
      <c r="W138" s="3"/>
    </row>
    <row r="139" spans="1:23" hidden="1">
      <c r="A139" s="17"/>
      <c r="B139" s="3"/>
      <c r="C139" s="3"/>
      <c r="D139" s="3"/>
      <c r="E139" s="3"/>
      <c r="F139" s="3"/>
      <c r="G139" s="3"/>
      <c r="H139" s="3"/>
      <c r="I139" s="3"/>
      <c r="J139" s="3"/>
      <c r="K139" s="3"/>
      <c r="L139" s="3"/>
      <c r="M139" s="3"/>
      <c r="N139" s="3"/>
      <c r="O139" s="3"/>
      <c r="P139" s="3"/>
      <c r="Q139" s="3"/>
      <c r="R139" s="3"/>
      <c r="S139" s="3"/>
      <c r="T139" s="3"/>
      <c r="U139" s="3"/>
      <c r="V139" s="3"/>
      <c r="W139" s="3"/>
    </row>
    <row r="140" spans="1:23" hidden="1">
      <c r="A140" s="17"/>
      <c r="B140" s="3"/>
      <c r="C140" s="3"/>
      <c r="D140" s="3"/>
      <c r="E140" s="3"/>
      <c r="F140" s="3"/>
      <c r="G140" s="3"/>
      <c r="H140" s="3"/>
      <c r="I140" s="3"/>
      <c r="J140" s="3"/>
      <c r="K140" s="3"/>
      <c r="L140" s="3"/>
      <c r="M140" s="3"/>
      <c r="N140" s="3"/>
      <c r="O140" s="3"/>
      <c r="P140" s="3"/>
      <c r="Q140" s="3"/>
      <c r="R140" s="3"/>
      <c r="S140" s="3"/>
      <c r="T140" s="3"/>
      <c r="U140" s="3"/>
      <c r="V140" s="3"/>
      <c r="W140" s="3"/>
    </row>
    <row r="141" spans="1:23" hidden="1">
      <c r="A141" s="17"/>
      <c r="B141" s="3"/>
      <c r="C141" s="3"/>
      <c r="D141" s="3"/>
      <c r="E141" s="3"/>
      <c r="F141" s="3"/>
      <c r="G141" s="3"/>
      <c r="H141" s="3"/>
      <c r="I141" s="3"/>
      <c r="J141" s="3"/>
      <c r="K141" s="3"/>
      <c r="L141" s="3"/>
      <c r="M141" s="3"/>
      <c r="N141" s="3"/>
      <c r="O141" s="3"/>
      <c r="P141" s="3"/>
      <c r="Q141" s="3"/>
      <c r="R141" s="3"/>
      <c r="S141" s="3"/>
      <c r="T141" s="3"/>
      <c r="U141" s="3"/>
      <c r="V141" s="3"/>
      <c r="W141" s="3"/>
    </row>
    <row r="142" spans="1:23" hidden="1">
      <c r="A142" s="17"/>
      <c r="B142" s="3"/>
      <c r="C142" s="3"/>
      <c r="D142" s="3"/>
      <c r="E142" s="3"/>
      <c r="F142" s="3"/>
      <c r="G142" s="3"/>
      <c r="H142" s="3"/>
      <c r="I142" s="3"/>
      <c r="J142" s="3"/>
      <c r="K142" s="3"/>
      <c r="L142" s="3"/>
      <c r="M142" s="3"/>
      <c r="N142" s="3"/>
      <c r="O142" s="3"/>
      <c r="P142" s="3"/>
      <c r="Q142" s="3"/>
      <c r="R142" s="3"/>
      <c r="S142" s="3"/>
      <c r="T142" s="3"/>
      <c r="U142" s="3"/>
      <c r="V142" s="3"/>
      <c r="W142" s="3"/>
    </row>
    <row r="143" spans="1:23" hidden="1">
      <c r="A143" s="17"/>
      <c r="B143" s="3"/>
      <c r="C143" s="3"/>
      <c r="D143" s="3"/>
      <c r="E143" s="3"/>
      <c r="F143" s="3"/>
      <c r="G143" s="3"/>
      <c r="H143" s="3"/>
      <c r="I143" s="3"/>
      <c r="J143" s="3"/>
      <c r="K143" s="3"/>
      <c r="L143" s="3"/>
      <c r="M143" s="3"/>
      <c r="N143" s="3"/>
      <c r="O143" s="3"/>
      <c r="P143" s="3"/>
      <c r="Q143" s="3"/>
      <c r="R143" s="3"/>
      <c r="S143" s="3"/>
      <c r="T143" s="3"/>
      <c r="U143" s="3"/>
      <c r="V143" s="3"/>
      <c r="W143" s="3"/>
    </row>
    <row r="144" spans="1:23" hidden="1">
      <c r="A144" s="17"/>
      <c r="B144" s="3"/>
      <c r="C144" s="3"/>
      <c r="D144" s="3"/>
      <c r="E144" s="3"/>
      <c r="F144" s="3"/>
      <c r="G144" s="3"/>
      <c r="H144" s="3"/>
      <c r="I144" s="3"/>
      <c r="J144" s="3"/>
      <c r="K144" s="3"/>
      <c r="L144" s="3"/>
      <c r="M144" s="3"/>
      <c r="N144" s="3"/>
      <c r="O144" s="3"/>
      <c r="P144" s="3"/>
      <c r="Q144" s="3"/>
      <c r="R144" s="3"/>
      <c r="S144" s="3"/>
      <c r="T144" s="3"/>
      <c r="U144" s="3"/>
      <c r="V144" s="3"/>
      <c r="W144" s="3"/>
    </row>
    <row r="145" spans="1:23" hidden="1">
      <c r="A145" s="17"/>
      <c r="B145" s="3"/>
      <c r="C145" s="3"/>
      <c r="D145" s="3"/>
      <c r="E145" s="3"/>
      <c r="F145" s="3"/>
      <c r="G145" s="3"/>
      <c r="H145" s="3"/>
      <c r="I145" s="3"/>
      <c r="J145" s="3"/>
      <c r="K145" s="3"/>
      <c r="L145" s="3"/>
      <c r="M145" s="3"/>
      <c r="N145" s="3"/>
      <c r="O145" s="3"/>
      <c r="P145" s="3"/>
      <c r="Q145" s="3"/>
      <c r="R145" s="3"/>
      <c r="S145" s="3"/>
      <c r="T145" s="3"/>
      <c r="U145" s="3"/>
      <c r="V145" s="3"/>
      <c r="W145" s="3"/>
    </row>
    <row r="146" spans="1:23" hidden="1">
      <c r="A146" s="17"/>
      <c r="B146" s="3"/>
      <c r="C146" s="3"/>
      <c r="D146" s="3"/>
      <c r="E146" s="3"/>
      <c r="F146" s="3"/>
      <c r="G146" s="3"/>
      <c r="H146" s="3"/>
      <c r="I146" s="3"/>
      <c r="J146" s="3"/>
      <c r="K146" s="3"/>
      <c r="L146" s="3"/>
      <c r="M146" s="3"/>
      <c r="N146" s="3"/>
      <c r="O146" s="3"/>
      <c r="P146" s="3"/>
      <c r="Q146" s="3"/>
      <c r="R146" s="3"/>
      <c r="S146" s="3"/>
      <c r="T146" s="3"/>
      <c r="U146" s="3"/>
      <c r="V146" s="3"/>
      <c r="W146" s="3"/>
    </row>
    <row r="147" spans="1:23" hidden="1">
      <c r="A147" s="17"/>
      <c r="B147" s="3"/>
      <c r="C147" s="3"/>
      <c r="D147" s="3"/>
      <c r="E147" s="3"/>
      <c r="F147" s="3"/>
      <c r="G147" s="3"/>
      <c r="H147" s="3"/>
      <c r="I147" s="3"/>
      <c r="J147" s="3"/>
      <c r="K147" s="3"/>
      <c r="L147" s="3"/>
      <c r="M147" s="3"/>
      <c r="N147" s="3"/>
      <c r="O147" s="3"/>
      <c r="P147" s="3"/>
      <c r="Q147" s="3"/>
      <c r="R147" s="3"/>
      <c r="S147" s="3"/>
      <c r="T147" s="3"/>
      <c r="U147" s="3"/>
      <c r="V147" s="3"/>
      <c r="W147" s="3"/>
    </row>
    <row r="148" spans="1:23" hidden="1">
      <c r="A148" s="17"/>
      <c r="B148" s="3"/>
      <c r="C148" s="3"/>
      <c r="D148" s="3"/>
      <c r="E148" s="3"/>
      <c r="F148" s="3"/>
      <c r="G148" s="3"/>
      <c r="H148" s="3"/>
      <c r="I148" s="3"/>
      <c r="J148" s="3"/>
      <c r="K148" s="3"/>
      <c r="L148" s="3"/>
      <c r="M148" s="3"/>
      <c r="N148" s="3"/>
      <c r="O148" s="3"/>
      <c r="P148" s="3"/>
      <c r="Q148" s="3"/>
      <c r="R148" s="3"/>
      <c r="S148" s="3"/>
      <c r="T148" s="3"/>
      <c r="U148" s="3"/>
      <c r="V148" s="3"/>
      <c r="W148" s="3"/>
    </row>
    <row r="149" spans="1:23" hidden="1">
      <c r="A149" s="17"/>
      <c r="B149" s="3"/>
      <c r="C149" s="3"/>
      <c r="D149" s="3"/>
      <c r="E149" s="3"/>
      <c r="F149" s="3"/>
      <c r="G149" s="3"/>
      <c r="H149" s="3"/>
      <c r="I149" s="3"/>
      <c r="J149" s="3"/>
      <c r="K149" s="3"/>
      <c r="L149" s="3"/>
      <c r="M149" s="3"/>
      <c r="N149" s="3"/>
      <c r="O149" s="3"/>
      <c r="P149" s="3"/>
      <c r="Q149" s="3"/>
      <c r="R149" s="3"/>
      <c r="S149" s="3"/>
      <c r="T149" s="3"/>
      <c r="U149" s="3"/>
      <c r="V149" s="3"/>
      <c r="W149" s="3"/>
    </row>
    <row r="150" spans="1:23" hidden="1">
      <c r="A150" s="17"/>
      <c r="B150" s="3"/>
      <c r="C150" s="3"/>
      <c r="D150" s="3"/>
      <c r="E150" s="3"/>
      <c r="F150" s="3"/>
      <c r="G150" s="3"/>
      <c r="H150" s="3"/>
      <c r="I150" s="3"/>
      <c r="J150" s="3"/>
      <c r="K150" s="3"/>
      <c r="L150" s="3"/>
      <c r="M150" s="3"/>
      <c r="N150" s="3"/>
      <c r="O150" s="3"/>
      <c r="P150" s="3"/>
      <c r="Q150" s="3"/>
      <c r="R150" s="3"/>
      <c r="S150" s="3"/>
      <c r="T150" s="3"/>
      <c r="U150" s="3"/>
      <c r="V150" s="3"/>
      <c r="W150" s="3"/>
    </row>
    <row r="151" spans="1:23" hidden="1">
      <c r="A151" s="17"/>
      <c r="B151" s="3"/>
      <c r="C151" s="3"/>
      <c r="D151" s="3"/>
      <c r="E151" s="3"/>
      <c r="F151" s="3"/>
      <c r="G151" s="3"/>
      <c r="H151" s="3"/>
      <c r="I151" s="3"/>
      <c r="J151" s="3"/>
      <c r="K151" s="3"/>
      <c r="L151" s="3"/>
      <c r="M151" s="3"/>
      <c r="N151" s="3"/>
      <c r="O151" s="3"/>
      <c r="P151" s="3"/>
      <c r="Q151" s="3"/>
      <c r="R151" s="3"/>
      <c r="S151" s="3"/>
      <c r="T151" s="3"/>
      <c r="U151" s="3"/>
      <c r="V151" s="3"/>
      <c r="W151" s="3"/>
    </row>
    <row r="152" spans="1:23" hidden="1">
      <c r="A152" s="17"/>
      <c r="B152" s="3"/>
      <c r="C152" s="3"/>
      <c r="D152" s="3"/>
      <c r="E152" s="3"/>
      <c r="F152" s="3"/>
      <c r="G152" s="3"/>
      <c r="H152" s="3"/>
      <c r="I152" s="3"/>
      <c r="J152" s="3"/>
      <c r="K152" s="3"/>
      <c r="L152" s="3"/>
      <c r="M152" s="3"/>
      <c r="N152" s="3"/>
      <c r="O152" s="3"/>
      <c r="P152" s="3"/>
      <c r="Q152" s="3"/>
      <c r="R152" s="3"/>
      <c r="S152" s="3"/>
      <c r="T152" s="3"/>
      <c r="U152" s="3"/>
      <c r="V152" s="3"/>
      <c r="W152" s="3"/>
    </row>
    <row r="153" spans="1:23" hidden="1">
      <c r="A153" s="17"/>
      <c r="B153" s="3"/>
      <c r="C153" s="3"/>
      <c r="D153" s="3"/>
      <c r="E153" s="3"/>
      <c r="F153" s="3"/>
      <c r="G153" s="3"/>
      <c r="H153" s="3"/>
      <c r="I153" s="3"/>
      <c r="J153" s="3"/>
      <c r="K153" s="3"/>
      <c r="L153" s="3"/>
      <c r="M153" s="3"/>
      <c r="N153" s="3"/>
      <c r="O153" s="3"/>
      <c r="P153" s="3"/>
      <c r="Q153" s="3"/>
      <c r="R153" s="3"/>
      <c r="S153" s="3"/>
      <c r="T153" s="3"/>
      <c r="U153" s="3"/>
      <c r="V153" s="3"/>
      <c r="W153" s="3"/>
    </row>
    <row r="154" spans="1:23" hidden="1">
      <c r="A154" s="17"/>
      <c r="B154" s="3"/>
      <c r="C154" s="3"/>
      <c r="D154" s="3"/>
      <c r="E154" s="3"/>
      <c r="F154" s="3"/>
      <c r="G154" s="3"/>
      <c r="H154" s="3"/>
      <c r="I154" s="3"/>
      <c r="J154" s="3"/>
      <c r="K154" s="3"/>
      <c r="L154" s="3"/>
      <c r="M154" s="3"/>
      <c r="N154" s="3"/>
      <c r="O154" s="3"/>
      <c r="P154" s="3"/>
      <c r="Q154" s="3"/>
      <c r="R154" s="3"/>
      <c r="S154" s="3"/>
      <c r="T154" s="3"/>
      <c r="U154" s="3"/>
      <c r="V154" s="3"/>
      <c r="W154" s="3"/>
    </row>
    <row r="155" spans="1:23" hidden="1">
      <c r="A155" s="17"/>
      <c r="B155" s="3"/>
      <c r="C155" s="3"/>
      <c r="D155" s="3"/>
      <c r="E155" s="3"/>
      <c r="F155" s="3"/>
      <c r="G155" s="3"/>
      <c r="H155" s="3"/>
      <c r="I155" s="3"/>
      <c r="J155" s="3"/>
      <c r="K155" s="3"/>
      <c r="L155" s="3"/>
      <c r="M155" s="3"/>
      <c r="N155" s="3"/>
      <c r="O155" s="3"/>
      <c r="P155" s="3"/>
      <c r="Q155" s="3"/>
      <c r="R155" s="3"/>
      <c r="S155" s="3"/>
      <c r="T155" s="3"/>
      <c r="U155" s="3"/>
      <c r="V155" s="3"/>
      <c r="W155" s="3"/>
    </row>
    <row r="156" spans="1:23" hidden="1">
      <c r="A156" s="17"/>
      <c r="B156" s="3"/>
      <c r="C156" s="3"/>
      <c r="D156" s="3"/>
      <c r="E156" s="3"/>
      <c r="F156" s="3"/>
      <c r="G156" s="3"/>
      <c r="H156" s="3"/>
      <c r="I156" s="3"/>
      <c r="J156" s="3"/>
      <c r="K156" s="3"/>
      <c r="L156" s="3"/>
      <c r="M156" s="3"/>
      <c r="N156" s="3"/>
      <c r="O156" s="3"/>
      <c r="P156" s="3"/>
      <c r="Q156" s="3"/>
      <c r="R156" s="3"/>
      <c r="S156" s="3"/>
      <c r="T156" s="3"/>
      <c r="U156" s="3"/>
      <c r="V156" s="3"/>
      <c r="W156" s="3"/>
    </row>
    <row r="157" spans="1:23" hidden="1">
      <c r="A157" s="17"/>
      <c r="B157" s="3"/>
      <c r="C157" s="3"/>
      <c r="D157" s="3"/>
      <c r="E157" s="3"/>
      <c r="F157" s="3"/>
      <c r="G157" s="3"/>
      <c r="H157" s="3"/>
      <c r="I157" s="3"/>
      <c r="J157" s="3"/>
      <c r="K157" s="3"/>
      <c r="L157" s="3"/>
      <c r="M157" s="3"/>
      <c r="N157" s="3"/>
      <c r="O157" s="3"/>
      <c r="P157" s="3"/>
      <c r="Q157" s="3"/>
      <c r="R157" s="3"/>
      <c r="S157" s="3"/>
      <c r="T157" s="3"/>
      <c r="U157" s="3"/>
      <c r="V157" s="3"/>
      <c r="W157" s="3"/>
    </row>
    <row r="158" spans="1:23" hidden="1">
      <c r="A158" s="17"/>
      <c r="B158" s="3"/>
      <c r="C158" s="3"/>
      <c r="D158" s="3"/>
      <c r="E158" s="3"/>
      <c r="F158" s="3"/>
      <c r="G158" s="3"/>
      <c r="H158" s="3"/>
      <c r="I158" s="3"/>
      <c r="J158" s="3"/>
      <c r="K158" s="3"/>
      <c r="L158" s="3"/>
      <c r="M158" s="3"/>
      <c r="N158" s="3"/>
      <c r="O158" s="3"/>
      <c r="P158" s="3"/>
      <c r="Q158" s="3"/>
      <c r="R158" s="3"/>
      <c r="S158" s="3"/>
      <c r="T158" s="3"/>
      <c r="U158" s="3"/>
      <c r="V158" s="3"/>
      <c r="W158" s="3"/>
    </row>
    <row r="159" spans="1:23" hidden="1">
      <c r="A159" s="17"/>
      <c r="B159" s="3"/>
      <c r="C159" s="3"/>
      <c r="D159" s="3"/>
      <c r="E159" s="3"/>
      <c r="F159" s="3"/>
      <c r="G159" s="3"/>
      <c r="H159" s="3"/>
      <c r="I159" s="3"/>
      <c r="J159" s="3"/>
      <c r="K159" s="3"/>
      <c r="L159" s="3"/>
      <c r="M159" s="3"/>
      <c r="N159" s="3"/>
      <c r="O159" s="3"/>
      <c r="P159" s="3"/>
      <c r="Q159" s="3"/>
      <c r="R159" s="3"/>
      <c r="S159" s="3"/>
      <c r="T159" s="3"/>
      <c r="U159" s="3"/>
      <c r="V159" s="3"/>
      <c r="W159" s="3"/>
    </row>
    <row r="160" spans="1:23" hidden="1">
      <c r="A160" s="17"/>
      <c r="B160" s="3"/>
      <c r="C160" s="3"/>
      <c r="D160" s="3"/>
      <c r="E160" s="3"/>
      <c r="F160" s="3"/>
      <c r="G160" s="3"/>
      <c r="H160" s="3"/>
      <c r="I160" s="3"/>
      <c r="J160" s="3"/>
      <c r="K160" s="3"/>
      <c r="L160" s="3"/>
      <c r="M160" s="3"/>
      <c r="N160" s="3"/>
      <c r="O160" s="3"/>
      <c r="P160" s="3"/>
      <c r="Q160" s="3"/>
      <c r="R160" s="3"/>
      <c r="S160" s="3"/>
      <c r="T160" s="3"/>
      <c r="U160" s="3"/>
      <c r="V160" s="3"/>
      <c r="W160" s="3"/>
    </row>
    <row r="161" spans="1:23" hidden="1">
      <c r="A161" s="17"/>
      <c r="B161" s="3"/>
      <c r="C161" s="3"/>
      <c r="D161" s="3"/>
      <c r="E161" s="3"/>
      <c r="F161" s="3"/>
      <c r="G161" s="3"/>
      <c r="H161" s="3"/>
      <c r="I161" s="3"/>
      <c r="J161" s="3"/>
      <c r="K161" s="3"/>
      <c r="L161" s="3"/>
      <c r="M161" s="3"/>
      <c r="N161" s="3"/>
      <c r="O161" s="3"/>
      <c r="P161" s="3"/>
      <c r="Q161" s="3"/>
      <c r="R161" s="3"/>
      <c r="S161" s="3"/>
      <c r="T161" s="3"/>
      <c r="U161" s="3"/>
      <c r="V161" s="3"/>
      <c r="W161" s="3"/>
    </row>
    <row r="162" spans="1:23" hidden="1">
      <c r="A162" s="17"/>
      <c r="B162" s="3"/>
      <c r="C162" s="3"/>
      <c r="D162" s="3"/>
      <c r="E162" s="3"/>
      <c r="F162" s="3"/>
      <c r="G162" s="3"/>
      <c r="H162" s="3"/>
      <c r="I162" s="3"/>
      <c r="J162" s="3"/>
      <c r="K162" s="3"/>
      <c r="L162" s="3"/>
      <c r="M162" s="3"/>
      <c r="N162" s="3"/>
      <c r="O162" s="3"/>
      <c r="P162" s="3"/>
      <c r="Q162" s="3"/>
      <c r="R162" s="3"/>
      <c r="S162" s="3"/>
      <c r="T162" s="3"/>
      <c r="U162" s="3"/>
      <c r="V162" s="3"/>
      <c r="W162" s="3"/>
    </row>
    <row r="163" spans="1:23" hidden="1">
      <c r="A163" s="17"/>
      <c r="B163" s="3"/>
      <c r="C163" s="3"/>
      <c r="D163" s="3"/>
      <c r="E163" s="3"/>
      <c r="F163" s="3"/>
      <c r="G163" s="3"/>
      <c r="H163" s="3"/>
      <c r="I163" s="3"/>
      <c r="J163" s="3"/>
      <c r="K163" s="3"/>
      <c r="L163" s="3"/>
      <c r="M163" s="3"/>
      <c r="N163" s="3"/>
      <c r="O163" s="3"/>
      <c r="P163" s="3"/>
      <c r="Q163" s="3"/>
      <c r="R163" s="3"/>
      <c r="S163" s="3"/>
      <c r="T163" s="3"/>
      <c r="U163" s="3"/>
      <c r="V163" s="3"/>
      <c r="W163" s="3"/>
    </row>
    <row r="164" spans="1:23" hidden="1">
      <c r="A164" s="17"/>
      <c r="B164" s="3"/>
      <c r="C164" s="3"/>
      <c r="D164" s="3"/>
      <c r="E164" s="3"/>
      <c r="F164" s="3"/>
      <c r="G164" s="3"/>
      <c r="H164" s="3"/>
      <c r="I164" s="3"/>
      <c r="J164" s="3"/>
      <c r="K164" s="3"/>
      <c r="L164" s="3"/>
      <c r="M164" s="3"/>
      <c r="N164" s="3"/>
      <c r="O164" s="3"/>
      <c r="P164" s="3"/>
      <c r="Q164" s="3"/>
      <c r="R164" s="3"/>
      <c r="S164" s="3"/>
      <c r="T164" s="3"/>
      <c r="U164" s="3"/>
      <c r="V164" s="3"/>
      <c r="W164" s="3"/>
    </row>
    <row r="165" spans="1:23" hidden="1">
      <c r="A165" s="17"/>
      <c r="B165" s="3"/>
      <c r="C165" s="3"/>
      <c r="D165" s="3"/>
      <c r="E165" s="3"/>
      <c r="F165" s="3"/>
      <c r="G165" s="3"/>
      <c r="H165" s="3"/>
      <c r="I165" s="3"/>
      <c r="J165" s="3"/>
      <c r="K165" s="3"/>
      <c r="L165" s="3"/>
      <c r="M165" s="3"/>
      <c r="N165" s="3"/>
      <c r="O165" s="3"/>
      <c r="P165" s="3"/>
      <c r="Q165" s="3"/>
      <c r="R165" s="3"/>
      <c r="S165" s="3"/>
      <c r="T165" s="3"/>
      <c r="U165" s="3"/>
      <c r="V165" s="3"/>
      <c r="W165" s="3"/>
    </row>
    <row r="166" spans="1:23" hidden="1">
      <c r="A166" s="17"/>
      <c r="B166" s="3"/>
      <c r="C166" s="3"/>
      <c r="D166" s="3"/>
      <c r="E166" s="3"/>
      <c r="F166" s="3"/>
      <c r="G166" s="3"/>
      <c r="H166" s="3"/>
      <c r="I166" s="3"/>
      <c r="J166" s="3"/>
      <c r="K166" s="3"/>
      <c r="L166" s="3"/>
      <c r="M166" s="3"/>
      <c r="N166" s="3"/>
      <c r="O166" s="3"/>
      <c r="P166" s="3"/>
      <c r="Q166" s="3"/>
      <c r="R166" s="3"/>
      <c r="S166" s="3"/>
      <c r="T166" s="3"/>
      <c r="U166" s="3"/>
      <c r="V166" s="3"/>
      <c r="W166" s="3"/>
    </row>
    <row r="167" spans="1:23" hidden="1">
      <c r="A167" s="17"/>
      <c r="B167" s="3"/>
      <c r="C167" s="3"/>
      <c r="D167" s="3"/>
      <c r="E167" s="3"/>
      <c r="F167" s="3"/>
      <c r="G167" s="3"/>
      <c r="H167" s="3"/>
      <c r="I167" s="3"/>
      <c r="J167" s="3"/>
      <c r="K167" s="3"/>
      <c r="L167" s="3"/>
      <c r="M167" s="3"/>
      <c r="N167" s="3"/>
      <c r="O167" s="3"/>
      <c r="P167" s="3"/>
      <c r="Q167" s="3"/>
      <c r="R167" s="3"/>
      <c r="S167" s="3"/>
      <c r="T167" s="3"/>
      <c r="U167" s="3"/>
      <c r="V167" s="3"/>
      <c r="W167" s="3"/>
    </row>
    <row r="168" spans="1:23" hidden="1">
      <c r="A168" s="17"/>
      <c r="B168" s="3"/>
      <c r="C168" s="3"/>
      <c r="D168" s="3"/>
      <c r="E168" s="3"/>
      <c r="F168" s="3"/>
      <c r="G168" s="3"/>
      <c r="H168" s="3"/>
      <c r="I168" s="3"/>
      <c r="J168" s="3"/>
      <c r="K168" s="3"/>
      <c r="L168" s="3"/>
      <c r="M168" s="3"/>
      <c r="N168" s="3"/>
      <c r="O168" s="3"/>
      <c r="P168" s="3"/>
      <c r="Q168" s="3"/>
      <c r="R168" s="3"/>
      <c r="S168" s="3"/>
      <c r="T168" s="3"/>
      <c r="U168" s="3"/>
      <c r="V168" s="3"/>
      <c r="W168" s="3"/>
    </row>
    <row r="169" spans="1:23" hidden="1">
      <c r="A169" s="17"/>
      <c r="B169" s="3"/>
      <c r="C169" s="3"/>
      <c r="D169" s="3"/>
      <c r="E169" s="3"/>
      <c r="F169" s="3"/>
      <c r="G169" s="3"/>
      <c r="H169" s="3"/>
      <c r="I169" s="3"/>
      <c r="J169" s="3"/>
      <c r="K169" s="3"/>
      <c r="L169" s="3"/>
      <c r="M169" s="3"/>
      <c r="N169" s="3"/>
      <c r="O169" s="3"/>
      <c r="P169" s="3"/>
      <c r="Q169" s="3"/>
      <c r="R169" s="3"/>
      <c r="S169" s="3"/>
      <c r="T169" s="3"/>
      <c r="U169" s="3"/>
      <c r="V169" s="3"/>
      <c r="W169" s="3"/>
    </row>
    <row r="170" spans="1:23" hidden="1">
      <c r="A170" s="17"/>
      <c r="B170" s="3"/>
      <c r="C170" s="3"/>
      <c r="D170" s="3"/>
      <c r="E170" s="3"/>
      <c r="F170" s="3"/>
      <c r="G170" s="3"/>
      <c r="H170" s="3"/>
      <c r="I170" s="3"/>
      <c r="J170" s="3"/>
      <c r="K170" s="3"/>
      <c r="L170" s="3"/>
      <c r="M170" s="3"/>
      <c r="N170" s="3"/>
      <c r="O170" s="3"/>
      <c r="P170" s="3"/>
      <c r="Q170" s="3"/>
      <c r="R170" s="3"/>
      <c r="S170" s="3"/>
      <c r="T170" s="3"/>
      <c r="U170" s="3"/>
      <c r="V170" s="3"/>
      <c r="W170" s="3"/>
    </row>
    <row r="171" spans="1:23" hidden="1">
      <c r="A171" s="17"/>
      <c r="B171" s="3"/>
      <c r="C171" s="3"/>
      <c r="D171" s="3"/>
      <c r="E171" s="3"/>
      <c r="F171" s="3"/>
      <c r="G171" s="3"/>
      <c r="H171" s="3"/>
      <c r="I171" s="3"/>
      <c r="J171" s="3"/>
      <c r="K171" s="3"/>
      <c r="L171" s="3"/>
      <c r="M171" s="3"/>
      <c r="N171" s="3"/>
      <c r="O171" s="3"/>
      <c r="P171" s="3"/>
      <c r="Q171" s="3"/>
      <c r="R171" s="3"/>
      <c r="S171" s="3"/>
      <c r="T171" s="3"/>
      <c r="U171" s="3"/>
      <c r="V171" s="3"/>
      <c r="W171" s="3"/>
    </row>
    <row r="172" spans="1:23" hidden="1">
      <c r="A172" s="17"/>
      <c r="B172" s="3"/>
      <c r="C172" s="3"/>
      <c r="D172" s="3"/>
      <c r="E172" s="3"/>
      <c r="F172" s="3"/>
      <c r="G172" s="3"/>
      <c r="H172" s="3"/>
      <c r="I172" s="3"/>
      <c r="J172" s="3"/>
      <c r="K172" s="3"/>
      <c r="L172" s="3"/>
      <c r="M172" s="3"/>
      <c r="N172" s="3"/>
      <c r="O172" s="3"/>
      <c r="P172" s="3"/>
      <c r="Q172" s="3"/>
      <c r="R172" s="3"/>
      <c r="S172" s="3"/>
      <c r="T172" s="3"/>
      <c r="U172" s="3"/>
      <c r="V172" s="3"/>
      <c r="W172" s="3"/>
    </row>
    <row r="173" spans="1:23" hidden="1">
      <c r="A173" s="17"/>
      <c r="B173" s="3"/>
      <c r="C173" s="3"/>
      <c r="D173" s="3"/>
      <c r="E173" s="3"/>
      <c r="F173" s="3"/>
      <c r="G173" s="3"/>
      <c r="H173" s="3"/>
      <c r="I173" s="3"/>
      <c r="J173" s="3"/>
      <c r="K173" s="3"/>
      <c r="L173" s="3"/>
      <c r="M173" s="3"/>
      <c r="N173" s="3"/>
      <c r="O173" s="3"/>
      <c r="P173" s="3"/>
      <c r="Q173" s="3"/>
      <c r="R173" s="3"/>
      <c r="S173" s="3"/>
      <c r="T173" s="3"/>
      <c r="U173" s="3"/>
      <c r="V173" s="3"/>
      <c r="W173" s="3"/>
    </row>
    <row r="174" spans="1:23" hidden="1">
      <c r="A174" s="17"/>
      <c r="B174" s="3"/>
      <c r="C174" s="3"/>
      <c r="D174" s="3"/>
      <c r="E174" s="3"/>
      <c r="F174" s="3"/>
      <c r="G174" s="3"/>
      <c r="H174" s="3"/>
      <c r="I174" s="3"/>
      <c r="J174" s="3"/>
      <c r="K174" s="3"/>
      <c r="L174" s="3"/>
      <c r="M174" s="3"/>
      <c r="N174" s="3"/>
      <c r="O174" s="3"/>
      <c r="P174" s="3"/>
      <c r="Q174" s="3"/>
      <c r="R174" s="3"/>
      <c r="S174" s="3"/>
      <c r="T174" s="3"/>
      <c r="U174" s="3"/>
      <c r="V174" s="3"/>
      <c r="W174" s="3"/>
    </row>
    <row r="175" spans="1:23" hidden="1">
      <c r="A175" s="17"/>
      <c r="B175" s="3"/>
      <c r="C175" s="3"/>
      <c r="D175" s="3"/>
      <c r="E175" s="3"/>
      <c r="F175" s="3"/>
      <c r="G175" s="3"/>
      <c r="H175" s="3"/>
      <c r="I175" s="3"/>
      <c r="J175" s="3"/>
      <c r="K175" s="3"/>
      <c r="L175" s="3"/>
      <c r="M175" s="3"/>
      <c r="N175" s="3"/>
      <c r="O175" s="3"/>
      <c r="P175" s="3"/>
      <c r="Q175" s="3"/>
      <c r="R175" s="3"/>
      <c r="S175" s="3"/>
      <c r="T175" s="3"/>
      <c r="U175" s="3"/>
      <c r="V175" s="3"/>
      <c r="W175" s="3"/>
    </row>
    <row r="176" spans="1:23" hidden="1">
      <c r="A176" s="17"/>
      <c r="B176" s="3"/>
      <c r="C176" s="3"/>
      <c r="D176" s="3"/>
      <c r="E176" s="3"/>
      <c r="F176" s="3"/>
      <c r="G176" s="3"/>
      <c r="H176" s="3"/>
      <c r="I176" s="3"/>
      <c r="J176" s="3"/>
      <c r="K176" s="3"/>
      <c r="L176" s="3"/>
      <c r="M176" s="3"/>
      <c r="N176" s="3"/>
      <c r="O176" s="3"/>
      <c r="P176" s="3"/>
      <c r="Q176" s="3"/>
      <c r="R176" s="3"/>
      <c r="S176" s="3"/>
      <c r="T176" s="3"/>
      <c r="U176" s="3"/>
      <c r="V176" s="3"/>
      <c r="W176" s="3"/>
    </row>
    <row r="177" spans="1:23" hidden="1">
      <c r="A177" s="17"/>
      <c r="B177" s="3"/>
      <c r="C177" s="3"/>
      <c r="D177" s="3"/>
      <c r="E177" s="3"/>
      <c r="F177" s="3"/>
      <c r="G177" s="3"/>
      <c r="H177" s="3"/>
      <c r="I177" s="3"/>
      <c r="J177" s="3"/>
      <c r="K177" s="3"/>
      <c r="L177" s="3"/>
      <c r="M177" s="3"/>
      <c r="N177" s="3"/>
      <c r="O177" s="3"/>
      <c r="P177" s="3"/>
      <c r="Q177" s="3"/>
      <c r="R177" s="3"/>
      <c r="S177" s="3"/>
      <c r="T177" s="3"/>
      <c r="U177" s="3"/>
      <c r="V177" s="3"/>
      <c r="W177" s="3"/>
    </row>
    <row r="178" spans="1:23" hidden="1">
      <c r="A178" s="17"/>
      <c r="B178" s="3"/>
      <c r="C178" s="3"/>
      <c r="D178" s="3"/>
      <c r="E178" s="3"/>
      <c r="F178" s="3"/>
      <c r="G178" s="3"/>
      <c r="H178" s="3"/>
      <c r="I178" s="3"/>
      <c r="J178" s="3"/>
      <c r="K178" s="3"/>
      <c r="L178" s="3"/>
      <c r="M178" s="3"/>
      <c r="N178" s="3"/>
      <c r="O178" s="3"/>
      <c r="P178" s="3"/>
      <c r="Q178" s="3"/>
      <c r="R178" s="3"/>
      <c r="S178" s="3"/>
      <c r="T178" s="3"/>
      <c r="U178" s="3"/>
      <c r="V178" s="3"/>
      <c r="W178" s="3"/>
    </row>
    <row r="179" spans="1:23" hidden="1">
      <c r="A179" s="17"/>
      <c r="B179" s="3"/>
      <c r="C179" s="3"/>
      <c r="D179" s="3"/>
      <c r="E179" s="3"/>
      <c r="F179" s="3"/>
      <c r="G179" s="3"/>
      <c r="H179" s="3"/>
      <c r="I179" s="3"/>
      <c r="J179" s="3"/>
      <c r="K179" s="3"/>
      <c r="L179" s="3"/>
      <c r="M179" s="3"/>
      <c r="N179" s="3"/>
      <c r="O179" s="3"/>
      <c r="P179" s="3"/>
      <c r="Q179" s="3"/>
      <c r="R179" s="3"/>
      <c r="S179" s="3"/>
      <c r="T179" s="3"/>
      <c r="U179" s="3"/>
      <c r="V179" s="3"/>
      <c r="W179" s="3"/>
    </row>
    <row r="180" spans="1:23" hidden="1">
      <c r="A180" s="17"/>
      <c r="B180" s="3"/>
      <c r="C180" s="3"/>
      <c r="D180" s="3"/>
      <c r="E180" s="3"/>
      <c r="F180" s="3"/>
      <c r="G180" s="3"/>
      <c r="H180" s="3"/>
      <c r="I180" s="3"/>
      <c r="J180" s="3"/>
      <c r="K180" s="3"/>
      <c r="L180" s="3"/>
      <c r="M180" s="3"/>
      <c r="N180" s="3"/>
      <c r="O180" s="3"/>
      <c r="P180" s="3"/>
      <c r="Q180" s="3"/>
      <c r="R180" s="3"/>
      <c r="S180" s="3"/>
      <c r="T180" s="3"/>
      <c r="U180" s="3"/>
      <c r="V180" s="3"/>
      <c r="W180" s="3"/>
    </row>
    <row r="181" spans="1:23" hidden="1">
      <c r="A181" s="17"/>
      <c r="B181" s="3"/>
      <c r="C181" s="3"/>
      <c r="D181" s="3"/>
      <c r="E181" s="3"/>
      <c r="F181" s="3"/>
      <c r="G181" s="3"/>
      <c r="H181" s="3"/>
      <c r="I181" s="3"/>
      <c r="J181" s="3"/>
      <c r="K181" s="3"/>
      <c r="L181" s="3"/>
      <c r="M181" s="3"/>
      <c r="N181" s="3"/>
      <c r="O181" s="3"/>
      <c r="P181" s="3"/>
      <c r="Q181" s="3"/>
      <c r="R181" s="3"/>
      <c r="S181" s="3"/>
      <c r="T181" s="3"/>
      <c r="U181" s="3"/>
      <c r="V181" s="3"/>
      <c r="W181" s="3"/>
    </row>
    <row r="182" spans="1:23" hidden="1">
      <c r="A182" s="17"/>
      <c r="B182" s="3"/>
      <c r="C182" s="3"/>
      <c r="D182" s="3"/>
      <c r="E182" s="3"/>
      <c r="F182" s="3"/>
      <c r="G182" s="3"/>
      <c r="H182" s="3"/>
      <c r="I182" s="3"/>
      <c r="J182" s="3"/>
      <c r="K182" s="3"/>
      <c r="L182" s="3"/>
      <c r="M182" s="3"/>
      <c r="N182" s="3"/>
      <c r="O182" s="3"/>
      <c r="P182" s="3"/>
      <c r="Q182" s="3"/>
      <c r="R182" s="3"/>
      <c r="S182" s="3"/>
      <c r="T182" s="3"/>
      <c r="U182" s="3"/>
      <c r="V182" s="3"/>
      <c r="W182" s="3"/>
    </row>
    <row r="183" spans="1:23" hidden="1">
      <c r="A183" s="17"/>
      <c r="B183" s="3"/>
      <c r="C183" s="3"/>
      <c r="D183" s="3"/>
      <c r="E183" s="3"/>
      <c r="F183" s="3"/>
      <c r="G183" s="3"/>
      <c r="H183" s="3"/>
      <c r="I183" s="3"/>
      <c r="J183" s="3"/>
      <c r="K183" s="3"/>
      <c r="L183" s="3"/>
      <c r="M183" s="3"/>
      <c r="N183" s="3"/>
      <c r="O183" s="3"/>
      <c r="P183" s="3"/>
      <c r="Q183" s="3"/>
      <c r="R183" s="3"/>
      <c r="S183" s="3"/>
      <c r="T183" s="3"/>
      <c r="U183" s="3"/>
      <c r="V183" s="3"/>
      <c r="W183" s="3"/>
    </row>
    <row r="184" spans="1:23" hidden="1">
      <c r="A184" s="17"/>
      <c r="B184" s="3"/>
      <c r="C184" s="3"/>
      <c r="D184" s="3"/>
      <c r="E184" s="3"/>
      <c r="F184" s="3"/>
      <c r="G184" s="3"/>
      <c r="H184" s="3"/>
      <c r="I184" s="3"/>
      <c r="J184" s="3"/>
      <c r="K184" s="3"/>
      <c r="L184" s="3"/>
      <c r="M184" s="3"/>
      <c r="N184" s="3"/>
      <c r="O184" s="3"/>
      <c r="P184" s="3"/>
      <c r="Q184" s="3"/>
      <c r="R184" s="3"/>
      <c r="S184" s="3"/>
      <c r="T184" s="3"/>
      <c r="U184" s="3"/>
      <c r="V184" s="3"/>
      <c r="W184" s="3"/>
    </row>
    <row r="185" spans="1:23" hidden="1">
      <c r="A185" s="17"/>
      <c r="B185" s="3"/>
      <c r="C185" s="3"/>
      <c r="D185" s="3"/>
      <c r="E185" s="3"/>
      <c r="F185" s="3"/>
      <c r="G185" s="3"/>
      <c r="H185" s="3"/>
      <c r="I185" s="3"/>
      <c r="J185" s="3"/>
      <c r="K185" s="3"/>
      <c r="L185" s="3"/>
      <c r="M185" s="3"/>
      <c r="N185" s="3"/>
      <c r="O185" s="3"/>
      <c r="P185" s="3"/>
      <c r="Q185" s="3"/>
      <c r="R185" s="3"/>
      <c r="S185" s="3"/>
      <c r="T185" s="3"/>
      <c r="U185" s="3"/>
      <c r="V185" s="3"/>
      <c r="W185" s="3"/>
    </row>
    <row r="186" spans="1:23" hidden="1">
      <c r="A186" s="17"/>
      <c r="B186" s="3"/>
      <c r="C186" s="3"/>
      <c r="D186" s="3"/>
      <c r="E186" s="3"/>
      <c r="F186" s="3"/>
      <c r="G186" s="3"/>
      <c r="H186" s="3"/>
      <c r="I186" s="3"/>
      <c r="J186" s="3"/>
      <c r="K186" s="3"/>
      <c r="L186" s="3"/>
      <c r="M186" s="3"/>
      <c r="N186" s="3"/>
      <c r="O186" s="3"/>
      <c r="P186" s="3"/>
      <c r="Q186" s="3"/>
      <c r="R186" s="3"/>
      <c r="S186" s="3"/>
      <c r="T186" s="3"/>
      <c r="U186" s="3"/>
      <c r="V186" s="3"/>
      <c r="W186" s="3"/>
    </row>
    <row r="187" spans="1:23" hidden="1">
      <c r="A187" s="17"/>
      <c r="B187" s="3"/>
      <c r="C187" s="3"/>
      <c r="D187" s="3"/>
      <c r="E187" s="3"/>
      <c r="F187" s="3"/>
      <c r="G187" s="3"/>
      <c r="H187" s="3"/>
      <c r="I187" s="3"/>
      <c r="J187" s="3"/>
      <c r="K187" s="3"/>
      <c r="L187" s="3"/>
      <c r="M187" s="3"/>
      <c r="N187" s="3"/>
      <c r="O187" s="3"/>
      <c r="P187" s="3"/>
      <c r="Q187" s="3"/>
      <c r="R187" s="3"/>
      <c r="S187" s="3"/>
      <c r="T187" s="3"/>
      <c r="U187" s="3"/>
      <c r="V187" s="3"/>
      <c r="W187" s="3"/>
    </row>
    <row r="188" spans="1:23" hidden="1">
      <c r="A188" s="17"/>
      <c r="B188" s="3"/>
      <c r="C188" s="3"/>
      <c r="D188" s="3"/>
      <c r="E188" s="3"/>
      <c r="F188" s="3"/>
      <c r="G188" s="3"/>
      <c r="H188" s="3"/>
      <c r="I188" s="3"/>
      <c r="J188" s="3"/>
      <c r="K188" s="3"/>
      <c r="L188" s="3"/>
      <c r="M188" s="3"/>
      <c r="N188" s="3"/>
      <c r="O188" s="3"/>
      <c r="P188" s="3"/>
      <c r="Q188" s="3"/>
      <c r="R188" s="3"/>
      <c r="S188" s="3"/>
      <c r="T188" s="3"/>
      <c r="U188" s="3"/>
      <c r="V188" s="3"/>
      <c r="W188" s="3"/>
    </row>
    <row r="189" spans="1:23" hidden="1">
      <c r="A189" s="17"/>
      <c r="B189" s="3"/>
      <c r="C189" s="3"/>
      <c r="D189" s="3"/>
      <c r="E189" s="3"/>
      <c r="F189" s="3"/>
      <c r="G189" s="3"/>
      <c r="H189" s="3"/>
      <c r="I189" s="3"/>
      <c r="J189" s="3"/>
      <c r="K189" s="3"/>
      <c r="L189" s="3"/>
      <c r="M189" s="3"/>
      <c r="N189" s="3"/>
      <c r="O189" s="3"/>
      <c r="P189" s="3"/>
      <c r="Q189" s="3"/>
      <c r="R189" s="3"/>
      <c r="S189" s="3"/>
      <c r="T189" s="3"/>
      <c r="U189" s="3"/>
      <c r="V189" s="3"/>
      <c r="W189" s="3"/>
    </row>
    <row r="190" spans="1:23" hidden="1">
      <c r="A190" s="17"/>
      <c r="B190" s="3"/>
      <c r="C190" s="3"/>
      <c r="D190" s="3"/>
      <c r="E190" s="3"/>
      <c r="F190" s="3"/>
      <c r="G190" s="3"/>
      <c r="H190" s="3"/>
      <c r="I190" s="3"/>
      <c r="J190" s="3"/>
      <c r="K190" s="3"/>
      <c r="L190" s="3"/>
      <c r="M190" s="3"/>
      <c r="N190" s="3"/>
      <c r="O190" s="3"/>
      <c r="P190" s="3"/>
      <c r="Q190" s="3"/>
      <c r="R190" s="3"/>
      <c r="S190" s="3"/>
      <c r="T190" s="3"/>
      <c r="U190" s="3"/>
      <c r="V190" s="3"/>
      <c r="W190" s="3"/>
    </row>
    <row r="191" spans="1:23" hidden="1">
      <c r="A191" s="17"/>
      <c r="B191" s="3"/>
      <c r="C191" s="3"/>
      <c r="D191" s="3"/>
      <c r="E191" s="3"/>
      <c r="F191" s="3"/>
      <c r="G191" s="3"/>
      <c r="H191" s="3"/>
      <c r="I191" s="3"/>
      <c r="J191" s="3"/>
      <c r="K191" s="3"/>
      <c r="L191" s="3"/>
      <c r="M191" s="3"/>
      <c r="N191" s="3"/>
      <c r="O191" s="3"/>
      <c r="P191" s="3"/>
      <c r="Q191" s="3"/>
      <c r="R191" s="3"/>
      <c r="S191" s="3"/>
      <c r="T191" s="3"/>
      <c r="U191" s="3"/>
      <c r="V191" s="3"/>
      <c r="W191" s="3"/>
    </row>
    <row r="192" spans="1:23" hidden="1">
      <c r="A192" s="17"/>
      <c r="B192" s="3"/>
      <c r="C192" s="3"/>
      <c r="D192" s="3"/>
      <c r="E192" s="3"/>
      <c r="F192" s="3"/>
      <c r="G192" s="3"/>
      <c r="H192" s="3"/>
      <c r="I192" s="3"/>
      <c r="J192" s="3"/>
      <c r="K192" s="3"/>
      <c r="L192" s="3"/>
      <c r="M192" s="3"/>
      <c r="N192" s="3"/>
      <c r="O192" s="3"/>
      <c r="P192" s="3"/>
      <c r="Q192" s="3"/>
      <c r="R192" s="3"/>
      <c r="S192" s="3"/>
      <c r="T192" s="3"/>
      <c r="U192" s="3"/>
      <c r="V192" s="3"/>
      <c r="W192" s="3"/>
    </row>
    <row r="193" spans="1:23" hidden="1">
      <c r="A193" s="17"/>
      <c r="B193" s="3"/>
      <c r="C193" s="3"/>
      <c r="D193" s="3"/>
      <c r="E193" s="3"/>
      <c r="F193" s="3"/>
      <c r="G193" s="3"/>
      <c r="H193" s="3"/>
      <c r="I193" s="3"/>
      <c r="J193" s="3"/>
      <c r="K193" s="3"/>
      <c r="L193" s="3"/>
      <c r="M193" s="3"/>
      <c r="N193" s="3"/>
      <c r="O193" s="3"/>
      <c r="P193" s="3"/>
      <c r="Q193" s="3"/>
      <c r="R193" s="3"/>
      <c r="S193" s="3"/>
      <c r="T193" s="3"/>
      <c r="U193" s="3"/>
      <c r="V193" s="3"/>
      <c r="W193" s="3"/>
    </row>
    <row r="194" spans="1:23" hidden="1">
      <c r="A194" s="17"/>
      <c r="B194" s="3"/>
      <c r="C194" s="3"/>
      <c r="D194" s="3"/>
      <c r="E194" s="3"/>
      <c r="F194" s="3"/>
      <c r="G194" s="3"/>
      <c r="H194" s="3"/>
      <c r="I194" s="3"/>
      <c r="J194" s="3"/>
      <c r="K194" s="3"/>
      <c r="L194" s="3"/>
      <c r="M194" s="3"/>
      <c r="N194" s="3"/>
      <c r="O194" s="3"/>
      <c r="P194" s="3"/>
      <c r="Q194" s="3"/>
      <c r="R194" s="3"/>
      <c r="S194" s="3"/>
      <c r="T194" s="3"/>
      <c r="U194" s="3"/>
      <c r="V194" s="3"/>
      <c r="W194" s="3"/>
    </row>
    <row r="195" spans="1:23" hidden="1">
      <c r="A195" s="17"/>
      <c r="B195" s="3"/>
      <c r="C195" s="3"/>
      <c r="D195" s="3"/>
      <c r="E195" s="3"/>
      <c r="F195" s="3"/>
      <c r="G195" s="3"/>
      <c r="H195" s="3"/>
      <c r="I195" s="3"/>
      <c r="J195" s="3"/>
      <c r="K195" s="3"/>
      <c r="L195" s="3"/>
      <c r="M195" s="3"/>
      <c r="N195" s="3"/>
      <c r="O195" s="3"/>
      <c r="P195" s="3"/>
      <c r="Q195" s="3"/>
      <c r="R195" s="3"/>
      <c r="S195" s="3"/>
      <c r="T195" s="3"/>
      <c r="U195" s="3"/>
      <c r="V195" s="3"/>
      <c r="W195" s="3"/>
    </row>
    <row r="196" spans="1:23" hidden="1">
      <c r="A196" s="17"/>
      <c r="B196" s="3"/>
      <c r="C196" s="3"/>
      <c r="D196" s="3"/>
      <c r="E196" s="3"/>
      <c r="F196" s="3"/>
      <c r="G196" s="3"/>
      <c r="H196" s="3"/>
      <c r="I196" s="3"/>
      <c r="J196" s="3"/>
      <c r="K196" s="3"/>
      <c r="L196" s="3"/>
      <c r="M196" s="3"/>
      <c r="N196" s="3"/>
      <c r="O196" s="3"/>
      <c r="P196" s="3"/>
      <c r="Q196" s="3"/>
      <c r="R196" s="3"/>
      <c r="S196" s="3"/>
      <c r="T196" s="3"/>
      <c r="U196" s="3"/>
      <c r="V196" s="3"/>
      <c r="W196" s="3"/>
    </row>
    <row r="197" spans="1:23" hidden="1">
      <c r="A197" s="17"/>
      <c r="B197" s="3"/>
      <c r="C197" s="3"/>
      <c r="D197" s="3"/>
      <c r="E197" s="3"/>
      <c r="F197" s="3"/>
      <c r="G197" s="3"/>
      <c r="H197" s="3"/>
      <c r="I197" s="3"/>
      <c r="J197" s="3"/>
      <c r="K197" s="3"/>
      <c r="L197" s="3"/>
      <c r="M197" s="3"/>
      <c r="N197" s="3"/>
      <c r="O197" s="3"/>
      <c r="P197" s="3"/>
      <c r="Q197" s="3"/>
      <c r="R197" s="3"/>
      <c r="S197" s="3"/>
      <c r="T197" s="3"/>
      <c r="U197" s="3"/>
      <c r="V197" s="3"/>
      <c r="W197" s="3"/>
    </row>
    <row r="198" spans="1:23" hidden="1">
      <c r="A198" s="17"/>
      <c r="B198" s="3"/>
      <c r="C198" s="3"/>
      <c r="D198" s="3"/>
      <c r="E198" s="3"/>
      <c r="F198" s="3"/>
      <c r="G198" s="3"/>
      <c r="H198" s="3"/>
      <c r="I198" s="3"/>
      <c r="J198" s="3"/>
      <c r="K198" s="3"/>
      <c r="L198" s="3"/>
      <c r="M198" s="3"/>
      <c r="N198" s="3"/>
      <c r="O198" s="3"/>
      <c r="P198" s="3"/>
      <c r="Q198" s="3"/>
      <c r="R198" s="3"/>
      <c r="S198" s="3"/>
      <c r="T198" s="3"/>
      <c r="U198" s="3"/>
      <c r="V198" s="3"/>
      <c r="W198" s="3"/>
    </row>
    <row r="199" spans="1:23" hidden="1">
      <c r="A199" s="17"/>
      <c r="B199" s="3"/>
      <c r="C199" s="3"/>
      <c r="D199" s="3"/>
      <c r="E199" s="3"/>
      <c r="F199" s="3"/>
      <c r="G199" s="3"/>
      <c r="H199" s="3"/>
      <c r="I199" s="3"/>
      <c r="J199" s="3"/>
      <c r="K199" s="3"/>
      <c r="L199" s="3"/>
      <c r="M199" s="3"/>
      <c r="N199" s="3"/>
      <c r="O199" s="3"/>
      <c r="P199" s="3"/>
      <c r="Q199" s="3"/>
      <c r="R199" s="3"/>
      <c r="S199" s="3"/>
      <c r="T199" s="3"/>
      <c r="U199" s="3"/>
      <c r="V199" s="3"/>
      <c r="W199" s="3"/>
    </row>
    <row r="200" spans="1:23" hidden="1">
      <c r="A200" s="17"/>
      <c r="B200" s="3"/>
      <c r="C200" s="3"/>
      <c r="D200" s="3"/>
      <c r="E200" s="3"/>
      <c r="F200" s="3"/>
      <c r="G200" s="3"/>
      <c r="H200" s="3"/>
      <c r="I200" s="3"/>
      <c r="J200" s="3"/>
      <c r="K200" s="3"/>
      <c r="L200" s="3"/>
      <c r="M200" s="3"/>
      <c r="N200" s="3"/>
      <c r="O200" s="3"/>
      <c r="P200" s="3"/>
      <c r="Q200" s="3"/>
      <c r="R200" s="3"/>
      <c r="S200" s="3"/>
      <c r="T200" s="3"/>
      <c r="U200" s="3"/>
      <c r="V200" s="3"/>
      <c r="W200" s="3"/>
    </row>
    <row r="201" spans="1:23" hidden="1">
      <c r="A201" s="17"/>
      <c r="B201" s="3"/>
      <c r="C201" s="3"/>
      <c r="D201" s="3"/>
      <c r="E201" s="3"/>
      <c r="F201" s="3"/>
      <c r="G201" s="3"/>
      <c r="H201" s="3"/>
      <c r="I201" s="3"/>
      <c r="J201" s="3"/>
      <c r="K201" s="3"/>
      <c r="L201" s="3"/>
      <c r="M201" s="3"/>
      <c r="N201" s="3"/>
      <c r="O201" s="3"/>
      <c r="P201" s="3"/>
      <c r="Q201" s="3"/>
      <c r="R201" s="3"/>
      <c r="S201" s="3"/>
      <c r="T201" s="3"/>
      <c r="U201" s="3"/>
      <c r="V201" s="3"/>
      <c r="W201" s="3"/>
    </row>
    <row r="202" spans="1:23" hidden="1">
      <c r="A202" s="17"/>
      <c r="B202" s="3"/>
      <c r="C202" s="3"/>
      <c r="D202" s="3"/>
      <c r="E202" s="3"/>
      <c r="F202" s="3"/>
      <c r="G202" s="3"/>
      <c r="H202" s="3"/>
      <c r="I202" s="3"/>
      <c r="J202" s="3"/>
      <c r="K202" s="3"/>
      <c r="L202" s="3"/>
      <c r="M202" s="3"/>
      <c r="N202" s="3"/>
      <c r="O202" s="3"/>
      <c r="P202" s="3"/>
      <c r="Q202" s="3"/>
      <c r="R202" s="3"/>
      <c r="S202" s="3"/>
      <c r="T202" s="3"/>
      <c r="U202" s="3"/>
      <c r="V202" s="3"/>
      <c r="W202" s="3"/>
    </row>
    <row r="203" spans="1:23" hidden="1">
      <c r="A203" s="17"/>
      <c r="B203" s="3"/>
      <c r="C203" s="3"/>
      <c r="D203" s="3"/>
      <c r="E203" s="3"/>
      <c r="F203" s="3"/>
      <c r="G203" s="3"/>
      <c r="H203" s="3"/>
      <c r="I203" s="3"/>
      <c r="J203" s="3"/>
      <c r="K203" s="3"/>
      <c r="L203" s="3"/>
      <c r="M203" s="3"/>
      <c r="N203" s="3"/>
      <c r="O203" s="3"/>
      <c r="P203" s="3"/>
      <c r="Q203" s="3"/>
      <c r="R203" s="3"/>
      <c r="S203" s="3"/>
      <c r="T203" s="3"/>
      <c r="U203" s="3"/>
      <c r="V203" s="3"/>
      <c r="W203" s="3"/>
    </row>
    <row r="204" spans="1:23" hidden="1">
      <c r="A204" s="17"/>
      <c r="B204" s="3"/>
      <c r="C204" s="3"/>
      <c r="D204" s="3"/>
      <c r="E204" s="3"/>
      <c r="F204" s="3"/>
      <c r="G204" s="3"/>
      <c r="H204" s="3"/>
      <c r="I204" s="3"/>
      <c r="J204" s="3"/>
      <c r="K204" s="3"/>
      <c r="L204" s="3"/>
      <c r="M204" s="3"/>
      <c r="N204" s="3"/>
      <c r="O204" s="3"/>
      <c r="P204" s="3"/>
      <c r="Q204" s="3"/>
      <c r="R204" s="3"/>
      <c r="S204" s="3"/>
      <c r="T204" s="3"/>
      <c r="U204" s="3"/>
      <c r="V204" s="3"/>
      <c r="W204" s="3"/>
    </row>
    <row r="205" spans="1:23" hidden="1">
      <c r="A205" s="17"/>
      <c r="B205" s="3"/>
      <c r="C205" s="3"/>
      <c r="D205" s="3"/>
      <c r="E205" s="3"/>
      <c r="F205" s="3"/>
      <c r="G205" s="3"/>
      <c r="H205" s="3"/>
      <c r="I205" s="3"/>
      <c r="J205" s="3"/>
      <c r="K205" s="3"/>
      <c r="L205" s="3"/>
      <c r="M205" s="3"/>
      <c r="N205" s="3"/>
      <c r="O205" s="3"/>
      <c r="P205" s="3"/>
      <c r="Q205" s="3"/>
      <c r="R205" s="3"/>
      <c r="S205" s="3"/>
      <c r="T205" s="3"/>
      <c r="U205" s="3"/>
      <c r="V205" s="3"/>
      <c r="W205" s="3"/>
    </row>
    <row r="206" spans="1:23" hidden="1">
      <c r="A206" s="17"/>
      <c r="B206" s="3"/>
      <c r="C206" s="3"/>
      <c r="D206" s="3"/>
      <c r="E206" s="3"/>
      <c r="F206" s="3"/>
      <c r="G206" s="3"/>
      <c r="H206" s="3"/>
      <c r="I206" s="3"/>
      <c r="J206" s="3"/>
      <c r="K206" s="3"/>
      <c r="L206" s="3"/>
      <c r="M206" s="3"/>
      <c r="N206" s="3"/>
      <c r="O206" s="3"/>
      <c r="P206" s="3"/>
      <c r="Q206" s="3"/>
      <c r="R206" s="3"/>
      <c r="S206" s="3"/>
      <c r="T206" s="3"/>
      <c r="U206" s="3"/>
      <c r="V206" s="3"/>
      <c r="W206" s="3"/>
    </row>
    <row r="207" spans="1:23" hidden="1">
      <c r="A207" s="17"/>
      <c r="B207" s="3"/>
      <c r="C207" s="3"/>
      <c r="D207" s="3"/>
      <c r="E207" s="3"/>
      <c r="F207" s="3"/>
      <c r="G207" s="3"/>
      <c r="H207" s="3"/>
      <c r="I207" s="3"/>
      <c r="J207" s="3"/>
      <c r="K207" s="3"/>
      <c r="L207" s="3"/>
      <c r="M207" s="3"/>
      <c r="N207" s="3"/>
      <c r="O207" s="3"/>
      <c r="P207" s="3"/>
      <c r="Q207" s="3"/>
      <c r="R207" s="3"/>
      <c r="S207" s="3"/>
      <c r="T207" s="3"/>
      <c r="U207" s="3"/>
      <c r="V207" s="3"/>
      <c r="W207" s="3"/>
    </row>
    <row r="208" spans="1:23" hidden="1">
      <c r="A208" s="17"/>
      <c r="B208" s="3"/>
      <c r="C208" s="3"/>
      <c r="D208" s="3"/>
      <c r="E208" s="3"/>
      <c r="F208" s="3"/>
      <c r="G208" s="3"/>
      <c r="H208" s="3"/>
      <c r="I208" s="3"/>
      <c r="J208" s="3"/>
      <c r="K208" s="3"/>
      <c r="L208" s="3"/>
      <c r="M208" s="3"/>
      <c r="N208" s="3"/>
      <c r="O208" s="3"/>
      <c r="P208" s="3"/>
      <c r="Q208" s="3"/>
      <c r="R208" s="3"/>
      <c r="S208" s="3"/>
      <c r="T208" s="3"/>
      <c r="U208" s="3"/>
      <c r="V208" s="3"/>
      <c r="W208" s="3"/>
    </row>
    <row r="209" spans="1:23" hidden="1">
      <c r="A209" s="17"/>
      <c r="B209" s="3"/>
      <c r="C209" s="3"/>
      <c r="D209" s="3"/>
      <c r="E209" s="3"/>
      <c r="F209" s="3"/>
      <c r="G209" s="3"/>
      <c r="H209" s="3"/>
      <c r="I209" s="3"/>
      <c r="J209" s="3"/>
      <c r="K209" s="3"/>
      <c r="L209" s="3"/>
      <c r="M209" s="3"/>
      <c r="N209" s="3"/>
      <c r="O209" s="3"/>
      <c r="P209" s="3"/>
      <c r="Q209" s="3"/>
      <c r="R209" s="3"/>
      <c r="S209" s="3"/>
      <c r="T209" s="3"/>
      <c r="U209" s="3"/>
      <c r="V209" s="3"/>
      <c r="W209" s="3"/>
    </row>
    <row r="210" spans="1:23" hidden="1">
      <c r="A210" s="17"/>
      <c r="B210" s="3"/>
      <c r="C210" s="3"/>
      <c r="D210" s="3"/>
      <c r="E210" s="3"/>
      <c r="F210" s="3"/>
      <c r="G210" s="3"/>
      <c r="H210" s="3"/>
      <c r="I210" s="3"/>
      <c r="J210" s="3"/>
      <c r="K210" s="3"/>
      <c r="L210" s="3"/>
      <c r="M210" s="3"/>
      <c r="N210" s="3"/>
      <c r="O210" s="3"/>
      <c r="P210" s="3"/>
      <c r="Q210" s="3"/>
      <c r="R210" s="3"/>
      <c r="S210" s="3"/>
      <c r="T210" s="3"/>
      <c r="U210" s="3"/>
      <c r="V210" s="3"/>
      <c r="W210" s="3"/>
    </row>
    <row r="211" spans="1:23" hidden="1">
      <c r="A211" s="17"/>
      <c r="B211" s="3"/>
      <c r="C211" s="3"/>
      <c r="D211" s="3"/>
      <c r="E211" s="3"/>
      <c r="F211" s="3"/>
      <c r="G211" s="3"/>
      <c r="H211" s="3"/>
      <c r="I211" s="3"/>
      <c r="J211" s="3"/>
      <c r="K211" s="3"/>
      <c r="L211" s="3"/>
      <c r="M211" s="3"/>
      <c r="N211" s="3"/>
      <c r="O211" s="3"/>
      <c r="P211" s="3"/>
      <c r="Q211" s="3"/>
      <c r="R211" s="3"/>
      <c r="S211" s="3"/>
      <c r="T211" s="3"/>
      <c r="U211" s="3"/>
      <c r="V211" s="3"/>
      <c r="W211" s="3"/>
    </row>
    <row r="212" spans="1:23" hidden="1">
      <c r="A212" s="17"/>
      <c r="B212" s="3"/>
      <c r="C212" s="3"/>
      <c r="D212" s="3"/>
      <c r="E212" s="3"/>
      <c r="F212" s="3"/>
      <c r="G212" s="3"/>
      <c r="H212" s="3"/>
      <c r="I212" s="3"/>
      <c r="J212" s="3"/>
      <c r="K212" s="3"/>
      <c r="L212" s="3"/>
      <c r="M212" s="3"/>
      <c r="N212" s="3"/>
      <c r="O212" s="3"/>
      <c r="P212" s="3"/>
      <c r="Q212" s="3"/>
      <c r="R212" s="3"/>
      <c r="S212" s="3"/>
      <c r="T212" s="3"/>
      <c r="U212" s="3"/>
      <c r="V212" s="3"/>
      <c r="W212" s="3"/>
    </row>
    <row r="213" spans="1:23" hidden="1">
      <c r="A213" s="17"/>
      <c r="B213" s="3"/>
      <c r="C213" s="3"/>
      <c r="D213" s="3"/>
      <c r="E213" s="3"/>
      <c r="F213" s="3"/>
      <c r="G213" s="3"/>
      <c r="H213" s="3"/>
      <c r="I213" s="3"/>
      <c r="J213" s="3"/>
      <c r="K213" s="3"/>
      <c r="L213" s="3"/>
      <c r="M213" s="3"/>
      <c r="N213" s="3"/>
      <c r="O213" s="3"/>
      <c r="P213" s="3"/>
      <c r="Q213" s="3"/>
      <c r="R213" s="3"/>
      <c r="S213" s="3"/>
      <c r="T213" s="3"/>
      <c r="U213" s="3"/>
      <c r="V213" s="3"/>
      <c r="W213" s="3"/>
    </row>
    <row r="214" spans="1:23" hidden="1">
      <c r="A214" s="17"/>
      <c r="B214" s="3"/>
      <c r="C214" s="3"/>
      <c r="D214" s="3"/>
      <c r="E214" s="3"/>
      <c r="F214" s="3"/>
      <c r="G214" s="3"/>
      <c r="H214" s="3"/>
      <c r="I214" s="3"/>
      <c r="J214" s="3"/>
      <c r="K214" s="3"/>
      <c r="L214" s="3"/>
      <c r="M214" s="3"/>
      <c r="N214" s="3"/>
      <c r="O214" s="3"/>
      <c r="P214" s="3"/>
      <c r="Q214" s="3"/>
      <c r="R214" s="3"/>
      <c r="S214" s="3"/>
      <c r="T214" s="3"/>
      <c r="U214" s="3"/>
      <c r="V214" s="3"/>
      <c r="W214" s="3"/>
    </row>
    <row r="215" spans="1:23" hidden="1">
      <c r="A215" s="17"/>
      <c r="B215" s="3"/>
      <c r="C215" s="3"/>
      <c r="D215" s="3"/>
      <c r="E215" s="3"/>
      <c r="F215" s="3"/>
      <c r="G215" s="3"/>
      <c r="H215" s="3"/>
      <c r="I215" s="3"/>
      <c r="J215" s="3"/>
      <c r="K215" s="3"/>
      <c r="L215" s="3"/>
      <c r="M215" s="3"/>
      <c r="N215" s="3"/>
      <c r="O215" s="3"/>
      <c r="P215" s="3"/>
      <c r="Q215" s="3"/>
      <c r="R215" s="3"/>
      <c r="S215" s="3"/>
      <c r="T215" s="3"/>
      <c r="U215" s="3"/>
      <c r="V215" s="3"/>
      <c r="W215" s="3"/>
    </row>
    <row r="216" spans="1:23" hidden="1">
      <c r="A216" s="17"/>
      <c r="B216" s="3"/>
      <c r="C216" s="3"/>
      <c r="D216" s="3"/>
      <c r="E216" s="3"/>
      <c r="F216" s="3"/>
      <c r="G216" s="3"/>
      <c r="H216" s="3"/>
      <c r="I216" s="3"/>
      <c r="J216" s="3"/>
      <c r="K216" s="3"/>
      <c r="L216" s="3"/>
      <c r="M216" s="3"/>
      <c r="N216" s="3"/>
      <c r="O216" s="3"/>
      <c r="P216" s="3"/>
      <c r="Q216" s="3"/>
      <c r="R216" s="3"/>
      <c r="S216" s="3"/>
      <c r="T216" s="3"/>
      <c r="U216" s="3"/>
      <c r="V216" s="3"/>
      <c r="W216" s="3"/>
    </row>
    <row r="217" spans="1:23" hidden="1">
      <c r="A217" s="17"/>
      <c r="B217" s="3"/>
      <c r="C217" s="3"/>
      <c r="D217" s="3"/>
      <c r="E217" s="3"/>
      <c r="F217" s="3"/>
      <c r="G217" s="3"/>
      <c r="H217" s="3"/>
      <c r="I217" s="3"/>
      <c r="J217" s="3"/>
      <c r="K217" s="3"/>
      <c r="L217" s="3"/>
      <c r="M217" s="3"/>
      <c r="N217" s="3"/>
      <c r="O217" s="3"/>
      <c r="P217" s="3"/>
      <c r="Q217" s="3"/>
      <c r="R217" s="3"/>
      <c r="S217" s="3"/>
      <c r="T217" s="3"/>
      <c r="U217" s="3"/>
      <c r="V217" s="3"/>
      <c r="W217" s="3"/>
    </row>
    <row r="218" spans="1:23" hidden="1">
      <c r="A218" s="17"/>
      <c r="B218" s="3"/>
      <c r="C218" s="3"/>
      <c r="D218" s="3"/>
      <c r="E218" s="3"/>
      <c r="F218" s="3"/>
      <c r="G218" s="3"/>
      <c r="H218" s="3"/>
      <c r="I218" s="3"/>
      <c r="J218" s="3"/>
      <c r="K218" s="3"/>
      <c r="L218" s="3"/>
      <c r="M218" s="3"/>
      <c r="N218" s="3"/>
      <c r="O218" s="3"/>
      <c r="P218" s="3"/>
      <c r="Q218" s="3"/>
      <c r="R218" s="3"/>
      <c r="S218" s="3"/>
      <c r="T218" s="3"/>
      <c r="U218" s="3"/>
      <c r="V218" s="3"/>
      <c r="W218" s="3"/>
    </row>
    <row r="219" spans="1:23" hidden="1">
      <c r="A219" s="17"/>
      <c r="B219" s="3"/>
      <c r="C219" s="3"/>
      <c r="D219" s="3"/>
      <c r="E219" s="3"/>
      <c r="F219" s="3"/>
      <c r="G219" s="3"/>
      <c r="H219" s="3"/>
      <c r="I219" s="3"/>
      <c r="J219" s="3"/>
      <c r="K219" s="3"/>
      <c r="L219" s="3"/>
      <c r="M219" s="3"/>
      <c r="N219" s="3"/>
      <c r="O219" s="3"/>
      <c r="P219" s="3"/>
      <c r="Q219" s="3"/>
      <c r="R219" s="3"/>
      <c r="S219" s="3"/>
      <c r="T219" s="3"/>
      <c r="U219" s="3"/>
      <c r="V219" s="3"/>
      <c r="W219" s="3"/>
    </row>
    <row r="220" spans="1:23" hidden="1">
      <c r="A220" s="17"/>
      <c r="B220" s="3"/>
      <c r="C220" s="3"/>
      <c r="D220" s="3"/>
      <c r="E220" s="3"/>
      <c r="F220" s="3"/>
      <c r="G220" s="3"/>
      <c r="H220" s="3"/>
      <c r="I220" s="3"/>
      <c r="J220" s="3"/>
      <c r="K220" s="3"/>
      <c r="L220" s="3"/>
      <c r="M220" s="3"/>
      <c r="N220" s="3"/>
      <c r="O220" s="3"/>
      <c r="P220" s="3"/>
      <c r="Q220" s="3"/>
      <c r="R220" s="3"/>
      <c r="S220" s="3"/>
      <c r="T220" s="3"/>
      <c r="U220" s="3"/>
      <c r="V220" s="3"/>
      <c r="W220" s="3"/>
    </row>
    <row r="221" spans="1:23" hidden="1">
      <c r="A221" s="17"/>
      <c r="B221" s="3"/>
      <c r="C221" s="3"/>
      <c r="D221" s="3"/>
      <c r="E221" s="3"/>
      <c r="F221" s="3"/>
      <c r="G221" s="3"/>
      <c r="H221" s="3"/>
      <c r="I221" s="3"/>
      <c r="J221" s="3"/>
      <c r="K221" s="3"/>
      <c r="L221" s="3"/>
      <c r="M221" s="3"/>
      <c r="N221" s="3"/>
      <c r="O221" s="3"/>
      <c r="P221" s="3"/>
      <c r="Q221" s="3"/>
      <c r="R221" s="3"/>
      <c r="S221" s="3"/>
      <c r="T221" s="3"/>
      <c r="U221" s="3"/>
      <c r="V221" s="3"/>
      <c r="W221" s="3"/>
    </row>
    <row r="222" spans="1:23" hidden="1">
      <c r="A222" s="17"/>
      <c r="B222" s="3"/>
      <c r="C222" s="3"/>
      <c r="D222" s="3"/>
      <c r="E222" s="3"/>
      <c r="F222" s="3"/>
      <c r="G222" s="3"/>
      <c r="H222" s="3"/>
      <c r="I222" s="3"/>
      <c r="J222" s="3"/>
      <c r="K222" s="3"/>
      <c r="L222" s="3"/>
      <c r="M222" s="3"/>
      <c r="N222" s="3"/>
      <c r="O222" s="3"/>
      <c r="P222" s="3"/>
      <c r="Q222" s="3"/>
      <c r="R222" s="3"/>
      <c r="S222" s="3"/>
      <c r="T222" s="3"/>
      <c r="U222" s="3"/>
      <c r="V222" s="3"/>
      <c r="W222" s="3"/>
    </row>
    <row r="223" spans="1:23" hidden="1">
      <c r="A223" s="17"/>
      <c r="B223" s="3"/>
      <c r="C223" s="3"/>
      <c r="D223" s="3"/>
      <c r="E223" s="3"/>
      <c r="F223" s="3"/>
      <c r="G223" s="3"/>
      <c r="H223" s="3"/>
      <c r="I223" s="3"/>
      <c r="J223" s="3"/>
      <c r="K223" s="3"/>
      <c r="L223" s="3"/>
      <c r="M223" s="3"/>
      <c r="N223" s="3"/>
      <c r="O223" s="3"/>
      <c r="P223" s="3"/>
      <c r="Q223" s="3"/>
      <c r="R223" s="3"/>
      <c r="S223" s="3"/>
      <c r="T223" s="3"/>
      <c r="U223" s="3"/>
      <c r="V223" s="3"/>
      <c r="W223" s="3"/>
    </row>
    <row r="224" spans="1:23" hidden="1">
      <c r="A224" s="17"/>
      <c r="B224" s="3"/>
      <c r="C224" s="3"/>
      <c r="D224" s="3"/>
      <c r="E224" s="3"/>
      <c r="F224" s="3"/>
      <c r="G224" s="3"/>
      <c r="H224" s="3"/>
      <c r="I224" s="3"/>
      <c r="J224" s="3"/>
      <c r="K224" s="3"/>
      <c r="L224" s="3"/>
      <c r="M224" s="3"/>
      <c r="N224" s="3"/>
      <c r="O224" s="3"/>
      <c r="P224" s="3"/>
      <c r="Q224" s="3"/>
      <c r="R224" s="3"/>
      <c r="S224" s="3"/>
      <c r="T224" s="3"/>
      <c r="U224" s="3"/>
      <c r="V224" s="3"/>
      <c r="W224" s="3"/>
    </row>
    <row r="225" spans="1:23" hidden="1">
      <c r="A225" s="17"/>
      <c r="B225" s="3"/>
      <c r="C225" s="3"/>
      <c r="D225" s="3"/>
      <c r="E225" s="3"/>
      <c r="F225" s="3"/>
      <c r="G225" s="3"/>
      <c r="H225" s="3"/>
      <c r="I225" s="3"/>
      <c r="J225" s="3"/>
      <c r="K225" s="3"/>
      <c r="L225" s="3"/>
      <c r="M225" s="3"/>
      <c r="N225" s="3"/>
      <c r="O225" s="3"/>
      <c r="P225" s="3"/>
      <c r="Q225" s="3"/>
      <c r="R225" s="3"/>
      <c r="S225" s="3"/>
      <c r="T225" s="3"/>
      <c r="U225" s="3"/>
      <c r="V225" s="3"/>
      <c r="W225" s="3"/>
    </row>
    <row r="226" spans="1:23" hidden="1">
      <c r="A226" s="17"/>
      <c r="B226" s="3"/>
      <c r="C226" s="3"/>
      <c r="D226" s="3"/>
      <c r="E226" s="3"/>
      <c r="F226" s="3"/>
      <c r="G226" s="3"/>
      <c r="H226" s="3"/>
      <c r="I226" s="3"/>
      <c r="J226" s="3"/>
      <c r="K226" s="3"/>
      <c r="L226" s="3"/>
      <c r="M226" s="3"/>
      <c r="N226" s="3"/>
      <c r="O226" s="3"/>
      <c r="P226" s="3"/>
      <c r="Q226" s="3"/>
      <c r="R226" s="3"/>
      <c r="S226" s="3"/>
      <c r="T226" s="3"/>
      <c r="U226" s="3"/>
      <c r="V226" s="3"/>
      <c r="W226" s="3"/>
    </row>
    <row r="227" spans="1:23" hidden="1">
      <c r="A227" s="17"/>
      <c r="B227" s="3"/>
      <c r="C227" s="3"/>
      <c r="D227" s="3"/>
      <c r="E227" s="3"/>
      <c r="F227" s="3"/>
      <c r="G227" s="3"/>
      <c r="H227" s="3"/>
      <c r="I227" s="3"/>
      <c r="J227" s="3"/>
      <c r="K227" s="3"/>
      <c r="L227" s="3"/>
      <c r="M227" s="3"/>
      <c r="N227" s="3"/>
      <c r="O227" s="3"/>
      <c r="P227" s="3"/>
      <c r="Q227" s="3"/>
      <c r="R227" s="3"/>
      <c r="S227" s="3"/>
      <c r="T227" s="3"/>
      <c r="U227" s="3"/>
      <c r="V227" s="3"/>
      <c r="W227" s="3"/>
    </row>
    <row r="228" spans="1:23" hidden="1">
      <c r="A228" s="17"/>
      <c r="B228" s="3"/>
      <c r="C228" s="3"/>
      <c r="D228" s="3"/>
      <c r="E228" s="3"/>
      <c r="F228" s="3"/>
      <c r="G228" s="3"/>
      <c r="H228" s="3"/>
      <c r="I228" s="3"/>
      <c r="J228" s="3"/>
      <c r="K228" s="3"/>
      <c r="L228" s="3"/>
      <c r="M228" s="3"/>
      <c r="N228" s="3"/>
      <c r="O228" s="3"/>
      <c r="P228" s="3"/>
      <c r="Q228" s="3"/>
      <c r="R228" s="3"/>
      <c r="S228" s="3"/>
      <c r="T228" s="3"/>
      <c r="U228" s="3"/>
      <c r="V228" s="3"/>
      <c r="W228" s="3"/>
    </row>
    <row r="229" spans="1:23" hidden="1">
      <c r="A229" s="17"/>
      <c r="B229" s="3"/>
      <c r="C229" s="3"/>
      <c r="D229" s="3"/>
      <c r="E229" s="3"/>
      <c r="F229" s="3"/>
      <c r="G229" s="3"/>
      <c r="H229" s="3"/>
      <c r="I229" s="3"/>
      <c r="J229" s="3"/>
      <c r="K229" s="3"/>
      <c r="L229" s="3"/>
      <c r="M229" s="3"/>
      <c r="N229" s="3"/>
      <c r="O229" s="3"/>
      <c r="P229" s="3"/>
      <c r="Q229" s="3"/>
      <c r="R229" s="3"/>
      <c r="S229" s="3"/>
      <c r="T229" s="3"/>
      <c r="U229" s="3"/>
      <c r="V229" s="3"/>
      <c r="W229" s="3"/>
    </row>
    <row r="230" spans="1:23" hidden="1">
      <c r="A230" s="17"/>
      <c r="B230" s="3"/>
      <c r="C230" s="3"/>
      <c r="D230" s="3"/>
      <c r="E230" s="3"/>
      <c r="F230" s="3"/>
      <c r="G230" s="3"/>
      <c r="H230" s="3"/>
      <c r="I230" s="3"/>
      <c r="J230" s="3"/>
      <c r="K230" s="3"/>
      <c r="L230" s="3"/>
      <c r="M230" s="3"/>
      <c r="N230" s="3"/>
      <c r="O230" s="3"/>
      <c r="P230" s="3"/>
      <c r="Q230" s="3"/>
      <c r="R230" s="3"/>
      <c r="S230" s="3"/>
      <c r="T230" s="3"/>
      <c r="U230" s="3"/>
      <c r="V230" s="3"/>
      <c r="W230" s="3"/>
    </row>
    <row r="231" spans="1:23" hidden="1">
      <c r="A231" s="17"/>
      <c r="B231" s="3"/>
      <c r="C231" s="3"/>
      <c r="D231" s="3"/>
      <c r="E231" s="3"/>
      <c r="F231" s="3"/>
      <c r="G231" s="3"/>
      <c r="H231" s="3"/>
      <c r="I231" s="3"/>
      <c r="J231" s="3"/>
      <c r="K231" s="3"/>
      <c r="L231" s="3"/>
      <c r="M231" s="3"/>
      <c r="N231" s="3"/>
      <c r="O231" s="3"/>
      <c r="P231" s="3"/>
      <c r="Q231" s="3"/>
      <c r="R231" s="3"/>
      <c r="S231" s="3"/>
      <c r="T231" s="3"/>
      <c r="U231" s="3"/>
      <c r="V231" s="3"/>
      <c r="W231" s="3"/>
    </row>
    <row r="232" spans="1:23" hidden="1">
      <c r="A232" s="17"/>
      <c r="B232" s="3"/>
      <c r="C232" s="3"/>
      <c r="D232" s="3"/>
      <c r="E232" s="3"/>
      <c r="F232" s="3"/>
      <c r="G232" s="3"/>
      <c r="H232" s="3"/>
      <c r="I232" s="3"/>
      <c r="J232" s="3"/>
      <c r="K232" s="3"/>
      <c r="L232" s="3"/>
      <c r="M232" s="3"/>
      <c r="N232" s="3"/>
      <c r="O232" s="3"/>
      <c r="P232" s="3"/>
      <c r="Q232" s="3"/>
      <c r="R232" s="3"/>
      <c r="S232" s="3"/>
      <c r="T232" s="3"/>
      <c r="U232" s="3"/>
      <c r="V232" s="3"/>
      <c r="W232" s="3"/>
    </row>
    <row r="233" spans="1:23" hidden="1">
      <c r="A233" s="17"/>
      <c r="B233" s="3"/>
      <c r="C233" s="3"/>
      <c r="D233" s="3"/>
      <c r="E233" s="3"/>
      <c r="F233" s="3"/>
      <c r="G233" s="3"/>
      <c r="H233" s="3"/>
      <c r="I233" s="3"/>
      <c r="J233" s="3"/>
      <c r="K233" s="3"/>
      <c r="L233" s="3"/>
      <c r="M233" s="3"/>
      <c r="N233" s="3"/>
      <c r="O233" s="3"/>
      <c r="P233" s="3"/>
      <c r="Q233" s="3"/>
      <c r="R233" s="3"/>
      <c r="S233" s="3"/>
      <c r="T233" s="3"/>
      <c r="U233" s="3"/>
      <c r="V233" s="3"/>
      <c r="W233" s="3"/>
    </row>
    <row r="234" spans="1:23" hidden="1">
      <c r="A234" s="17"/>
      <c r="B234" s="3"/>
      <c r="C234" s="3"/>
      <c r="D234" s="3"/>
      <c r="E234" s="3"/>
      <c r="F234" s="3"/>
      <c r="G234" s="3"/>
      <c r="H234" s="3"/>
      <c r="I234" s="3"/>
      <c r="J234" s="3"/>
      <c r="K234" s="3"/>
      <c r="L234" s="3"/>
      <c r="M234" s="3"/>
      <c r="N234" s="3"/>
      <c r="O234" s="3"/>
      <c r="P234" s="3"/>
      <c r="Q234" s="3"/>
      <c r="R234" s="3"/>
      <c r="S234" s="3"/>
      <c r="T234" s="3"/>
      <c r="U234" s="3"/>
      <c r="V234" s="3"/>
      <c r="W234" s="3"/>
    </row>
    <row r="235" spans="1:23" hidden="1">
      <c r="A235" s="17"/>
      <c r="B235" s="3"/>
      <c r="C235" s="3"/>
      <c r="D235" s="3"/>
      <c r="E235" s="3"/>
      <c r="F235" s="3"/>
      <c r="G235" s="3"/>
      <c r="H235" s="3"/>
      <c r="I235" s="3"/>
      <c r="J235" s="3"/>
      <c r="K235" s="3"/>
      <c r="L235" s="3"/>
      <c r="M235" s="3"/>
      <c r="N235" s="3"/>
      <c r="O235" s="3"/>
      <c r="P235" s="3"/>
      <c r="Q235" s="3"/>
      <c r="R235" s="3"/>
      <c r="S235" s="3"/>
      <c r="T235" s="3"/>
      <c r="U235" s="3"/>
      <c r="V235" s="3"/>
      <c r="W235" s="3"/>
    </row>
    <row r="236" spans="1:23" hidden="1">
      <c r="A236" s="17"/>
      <c r="B236" s="3"/>
      <c r="C236" s="3"/>
      <c r="D236" s="3"/>
      <c r="E236" s="3"/>
      <c r="F236" s="3"/>
      <c r="G236" s="3"/>
      <c r="H236" s="3"/>
      <c r="I236" s="3"/>
      <c r="J236" s="3"/>
      <c r="K236" s="3"/>
      <c r="L236" s="3"/>
      <c r="M236" s="3"/>
      <c r="N236" s="3"/>
      <c r="O236" s="3"/>
      <c r="P236" s="3"/>
      <c r="Q236" s="3"/>
      <c r="R236" s="3"/>
      <c r="S236" s="3"/>
      <c r="T236" s="3"/>
      <c r="U236" s="3"/>
      <c r="V236" s="3"/>
      <c r="W236" s="3"/>
    </row>
    <row r="237" spans="1:23" hidden="1">
      <c r="A237" s="17"/>
      <c r="B237" s="3"/>
      <c r="C237" s="3"/>
      <c r="D237" s="3"/>
      <c r="E237" s="3"/>
      <c r="F237" s="3"/>
      <c r="G237" s="3"/>
      <c r="H237" s="3"/>
      <c r="I237" s="3"/>
      <c r="J237" s="3"/>
      <c r="K237" s="3"/>
      <c r="L237" s="3"/>
      <c r="M237" s="3"/>
      <c r="N237" s="3"/>
      <c r="O237" s="3"/>
      <c r="P237" s="3"/>
      <c r="Q237" s="3"/>
      <c r="R237" s="3"/>
      <c r="S237" s="3"/>
      <c r="T237" s="3"/>
      <c r="U237" s="3"/>
      <c r="V237" s="3"/>
      <c r="W237" s="3"/>
    </row>
    <row r="238" spans="1:23">
      <c r="A238" s="9"/>
      <c r="B238" s="6"/>
      <c r="C238" s="6"/>
    </row>
    <row r="239" spans="1:23">
      <c r="A239" s="9"/>
      <c r="B239" s="6"/>
      <c r="C239" s="6"/>
    </row>
    <row r="240" spans="1:23">
      <c r="A240" s="9"/>
      <c r="B240" s="6"/>
      <c r="C240" s="6"/>
    </row>
    <row r="241" spans="1:3">
      <c r="A241" s="9"/>
      <c r="B241" s="6"/>
      <c r="C241" s="6"/>
    </row>
    <row r="242" spans="1:3">
      <c r="A242" s="9"/>
      <c r="B242" s="6"/>
      <c r="C242" s="6"/>
    </row>
    <row r="243" spans="1:3">
      <c r="A243" s="9"/>
      <c r="B243" s="6"/>
      <c r="C243" s="6"/>
    </row>
    <row r="244" spans="1:3">
      <c r="A244" s="9"/>
      <c r="B244" s="6"/>
      <c r="C244" s="6"/>
    </row>
    <row r="245" spans="1:3">
      <c r="A245" s="9"/>
      <c r="B245" s="6"/>
      <c r="C245" s="6"/>
    </row>
    <row r="246" spans="1:3">
      <c r="A246" s="9"/>
      <c r="B246" s="6"/>
      <c r="C246" s="6"/>
    </row>
    <row r="247" spans="1:3">
      <c r="A247" s="9"/>
      <c r="B247" s="6"/>
      <c r="C247" s="6"/>
    </row>
    <row r="248" spans="1:3">
      <c r="A248" s="9"/>
      <c r="B248" s="6"/>
      <c r="C248" s="6"/>
    </row>
    <row r="249" spans="1:3">
      <c r="A249" s="9"/>
      <c r="B249" s="6"/>
      <c r="C249" s="6"/>
    </row>
    <row r="250" spans="1:3">
      <c r="A250" s="9"/>
      <c r="B250" s="6"/>
      <c r="C250" s="6"/>
    </row>
    <row r="251" spans="1:3">
      <c r="A251" s="9"/>
      <c r="B251" s="6"/>
      <c r="C251" s="6"/>
    </row>
    <row r="252" spans="1:3">
      <c r="A252" s="9"/>
      <c r="B252" s="6"/>
      <c r="C252" s="6"/>
    </row>
    <row r="253" spans="1:3">
      <c r="A253" s="9"/>
      <c r="B253" s="6"/>
      <c r="C253" s="6"/>
    </row>
    <row r="254" spans="1:3">
      <c r="A254" s="9"/>
      <c r="B254" s="6"/>
      <c r="C254" s="6"/>
    </row>
    <row r="255" spans="1:3">
      <c r="A255" s="9"/>
      <c r="B255" s="6"/>
      <c r="C255" s="6"/>
    </row>
    <row r="256" spans="1:3">
      <c r="A256" s="9"/>
      <c r="B256" s="6"/>
      <c r="C256" s="6"/>
    </row>
    <row r="257" spans="1:3">
      <c r="A257" s="9"/>
      <c r="B257" s="6"/>
      <c r="C257" s="6"/>
    </row>
    <row r="258" spans="1:3">
      <c r="A258" s="9"/>
      <c r="B258" s="6"/>
      <c r="C258" s="6"/>
    </row>
    <row r="259" spans="1:3">
      <c r="A259" s="9"/>
      <c r="B259" s="6"/>
      <c r="C259" s="6"/>
    </row>
    <row r="260" spans="1:3">
      <c r="A260" s="9"/>
      <c r="B260" s="6"/>
      <c r="C260" s="6"/>
    </row>
    <row r="261" spans="1:3">
      <c r="A261" s="9"/>
      <c r="B261" s="6"/>
      <c r="C261" s="6"/>
    </row>
    <row r="262" spans="1:3">
      <c r="A262" s="9"/>
      <c r="B262" s="6"/>
      <c r="C262" s="6"/>
    </row>
    <row r="263" spans="1:3">
      <c r="A263" s="9"/>
      <c r="B263" s="6"/>
      <c r="C263" s="6"/>
    </row>
    <row r="264" spans="1:3">
      <c r="A264" s="9"/>
      <c r="B264" s="6"/>
      <c r="C264" s="6"/>
    </row>
    <row r="265" spans="1:3">
      <c r="A265" s="9"/>
      <c r="B265" s="6"/>
      <c r="C265" s="6"/>
    </row>
    <row r="266" spans="1:3">
      <c r="A266" s="9"/>
      <c r="B266" s="6"/>
      <c r="C266" s="6"/>
    </row>
    <row r="267" spans="1:3">
      <c r="A267" s="9"/>
      <c r="B267" s="6"/>
      <c r="C267" s="6"/>
    </row>
    <row r="268" spans="1:3">
      <c r="A268" s="9"/>
      <c r="B268" s="6"/>
      <c r="C268" s="6"/>
    </row>
    <row r="269" spans="1:3">
      <c r="A269" s="9"/>
      <c r="B269" s="6"/>
      <c r="C269" s="6"/>
    </row>
    <row r="270" spans="1:3">
      <c r="A270" s="9"/>
      <c r="B270" s="6"/>
      <c r="C270" s="6"/>
    </row>
    <row r="271" spans="1:3">
      <c r="A271" s="9"/>
      <c r="B271" s="6"/>
      <c r="C271" s="6"/>
    </row>
    <row r="272" spans="1:3">
      <c r="A272" s="9"/>
      <c r="B272" s="6"/>
      <c r="C272" s="6"/>
    </row>
    <row r="273" spans="1:3">
      <c r="A273" s="9"/>
      <c r="B273" s="6"/>
      <c r="C273" s="6"/>
    </row>
    <row r="274" spans="1:3">
      <c r="A274" s="9"/>
      <c r="B274" s="6"/>
      <c r="C274" s="6"/>
    </row>
    <row r="275" spans="1:3">
      <c r="A275" s="9"/>
      <c r="B275" s="6"/>
      <c r="C275" s="6"/>
    </row>
    <row r="276" spans="1:3">
      <c r="A276" s="9"/>
      <c r="B276" s="6"/>
      <c r="C276" s="6"/>
    </row>
    <row r="277" spans="1:3">
      <c r="A277" s="9"/>
      <c r="B277" s="6"/>
      <c r="C277" s="6"/>
    </row>
    <row r="278" spans="1:3">
      <c r="A278" s="9"/>
      <c r="B278" s="6"/>
      <c r="C278" s="6"/>
    </row>
    <row r="279" spans="1:3">
      <c r="A279" s="9"/>
      <c r="B279" s="6"/>
      <c r="C279" s="6"/>
    </row>
    <row r="280" spans="1:3">
      <c r="A280" s="9"/>
      <c r="B280" s="6"/>
      <c r="C280" s="6"/>
    </row>
    <row r="281" spans="1:3">
      <c r="A281" s="9"/>
      <c r="B281" s="6"/>
      <c r="C281" s="6"/>
    </row>
    <row r="282" spans="1:3">
      <c r="A282" s="9"/>
      <c r="B282" s="6"/>
      <c r="C282" s="6"/>
    </row>
    <row r="283" spans="1:3">
      <c r="A283" s="9"/>
      <c r="B283" s="6"/>
      <c r="C283" s="6"/>
    </row>
    <row r="284" spans="1:3">
      <c r="A284" s="9"/>
      <c r="B284" s="6"/>
      <c r="C284" s="6"/>
    </row>
    <row r="285" spans="1:3">
      <c r="A285" s="9"/>
      <c r="B285" s="6"/>
      <c r="C285" s="6"/>
    </row>
    <row r="286" spans="1:3">
      <c r="A286" s="9"/>
      <c r="B286" s="6"/>
      <c r="C286" s="6"/>
    </row>
    <row r="287" spans="1:3">
      <c r="A287" s="9"/>
      <c r="B287" s="6"/>
      <c r="C287" s="6"/>
    </row>
    <row r="288" spans="1:3">
      <c r="A288" s="9"/>
      <c r="B288" s="6"/>
      <c r="C288" s="6"/>
    </row>
    <row r="289" spans="1:3">
      <c r="A289" s="9"/>
      <c r="B289" s="6"/>
      <c r="C289" s="6"/>
    </row>
    <row r="290" spans="1:3">
      <c r="A290" s="9"/>
      <c r="B290" s="6"/>
      <c r="C290" s="6"/>
    </row>
    <row r="291" spans="1:3">
      <c r="A291" s="9"/>
      <c r="B291" s="6"/>
      <c r="C291" s="6"/>
    </row>
    <row r="292" spans="1:3">
      <c r="A292" s="9"/>
      <c r="B292" s="6"/>
      <c r="C292" s="6"/>
    </row>
    <row r="293" spans="1:3">
      <c r="A293" s="9"/>
      <c r="B293" s="6"/>
      <c r="C293" s="6"/>
    </row>
    <row r="294" spans="1:3">
      <c r="A294" s="9"/>
      <c r="B294" s="6"/>
      <c r="C294" s="6"/>
    </row>
    <row r="295" spans="1:3">
      <c r="A295" s="9"/>
      <c r="B295" s="6"/>
      <c r="C295" s="6"/>
    </row>
    <row r="296" spans="1:3">
      <c r="A296" s="9"/>
      <c r="B296" s="6"/>
      <c r="C296" s="6"/>
    </row>
    <row r="297" spans="1:3">
      <c r="A297" s="9"/>
      <c r="B297" s="6"/>
      <c r="C297" s="6"/>
    </row>
    <row r="298" spans="1:3">
      <c r="A298" s="9"/>
      <c r="B298" s="6"/>
      <c r="C298" s="6"/>
    </row>
    <row r="299" spans="1:3">
      <c r="A299" s="9"/>
      <c r="B299" s="6"/>
      <c r="C299" s="6"/>
    </row>
    <row r="300" spans="1:3">
      <c r="A300" s="9"/>
      <c r="B300" s="6"/>
      <c r="C300" s="6"/>
    </row>
    <row r="301" spans="1:3">
      <c r="A301" s="9"/>
      <c r="B301" s="6"/>
      <c r="C301" s="6"/>
    </row>
    <row r="302" spans="1:3">
      <c r="A302" s="9"/>
      <c r="B302" s="6"/>
      <c r="C302" s="6"/>
    </row>
    <row r="303" spans="1:3">
      <c r="A303" s="9"/>
      <c r="B303" s="6"/>
      <c r="C303" s="6"/>
    </row>
    <row r="304" spans="1:3">
      <c r="A304" s="9"/>
      <c r="B304" s="6"/>
      <c r="C304" s="6"/>
    </row>
    <row r="305" spans="1:3">
      <c r="A305" s="9"/>
      <c r="B305" s="6"/>
      <c r="C305" s="6"/>
    </row>
    <row r="306" spans="1:3">
      <c r="A306" s="9"/>
      <c r="B306" s="6"/>
      <c r="C306" s="6"/>
    </row>
    <row r="307" spans="1:3">
      <c r="A307" s="9"/>
      <c r="B307" s="6"/>
      <c r="C307" s="6"/>
    </row>
    <row r="308" spans="1:3">
      <c r="A308" s="9"/>
      <c r="B308" s="6"/>
      <c r="C308" s="6"/>
    </row>
    <row r="309" spans="1:3">
      <c r="A309" s="9"/>
      <c r="B309" s="6"/>
      <c r="C309" s="6"/>
    </row>
    <row r="310" spans="1:3">
      <c r="A310" s="9"/>
      <c r="B310" s="6"/>
      <c r="C310" s="6"/>
    </row>
    <row r="311" spans="1:3">
      <c r="A311" s="9"/>
      <c r="B311" s="6"/>
      <c r="C311" s="6"/>
    </row>
    <row r="312" spans="1:3">
      <c r="A312" s="9"/>
      <c r="B312" s="6"/>
      <c r="C312" s="6"/>
    </row>
    <row r="313" spans="1:3">
      <c r="A313" s="9"/>
      <c r="B313" s="6"/>
      <c r="C313" s="6"/>
    </row>
    <row r="314" spans="1:3">
      <c r="A314" s="9"/>
      <c r="B314" s="6"/>
      <c r="C314" s="6"/>
    </row>
    <row r="315" spans="1:3">
      <c r="A315" s="9"/>
      <c r="B315" s="6"/>
      <c r="C315" s="6"/>
    </row>
    <row r="316" spans="1:3">
      <c r="A316" s="9"/>
      <c r="B316" s="6"/>
      <c r="C316" s="6"/>
    </row>
    <row r="317" spans="1:3">
      <c r="A317" s="9"/>
      <c r="B317" s="6"/>
      <c r="C317" s="6"/>
    </row>
    <row r="318" spans="1:3">
      <c r="A318" s="9"/>
      <c r="B318" s="6"/>
      <c r="C318" s="6"/>
    </row>
    <row r="319" spans="1:3">
      <c r="A319" s="9"/>
      <c r="B319" s="6"/>
      <c r="C319" s="6"/>
    </row>
    <row r="320" spans="1:3">
      <c r="A320" s="9"/>
      <c r="B320" s="6"/>
      <c r="C320" s="6"/>
    </row>
    <row r="321" spans="1:3">
      <c r="A321" s="9"/>
      <c r="B321" s="6"/>
      <c r="C321" s="6"/>
    </row>
    <row r="322" spans="1:3">
      <c r="A322" s="9"/>
      <c r="B322" s="6"/>
      <c r="C322" s="6"/>
    </row>
    <row r="323" spans="1:3">
      <c r="A323" s="9"/>
      <c r="B323" s="6"/>
      <c r="C323" s="6"/>
    </row>
    <row r="324" spans="1:3">
      <c r="A324" s="9"/>
      <c r="B324" s="6"/>
      <c r="C324" s="6"/>
    </row>
    <row r="325" spans="1:3">
      <c r="A325" s="9"/>
      <c r="B325" s="6"/>
      <c r="C325" s="6"/>
    </row>
    <row r="326" spans="1:3">
      <c r="A326" s="9"/>
      <c r="B326" s="6"/>
      <c r="C326" s="6"/>
    </row>
    <row r="327" spans="1:3">
      <c r="A327" s="9"/>
      <c r="B327" s="6"/>
      <c r="C327" s="6"/>
    </row>
    <row r="328" spans="1:3">
      <c r="A328" s="9"/>
      <c r="B328" s="6"/>
      <c r="C328" s="6"/>
    </row>
    <row r="329" spans="1:3">
      <c r="A329" s="9"/>
      <c r="B329" s="6"/>
      <c r="C329" s="6"/>
    </row>
    <row r="330" spans="1:3">
      <c r="A330" s="9"/>
      <c r="B330" s="6"/>
      <c r="C330" s="6"/>
    </row>
    <row r="331" spans="1:3">
      <c r="A331" s="9"/>
      <c r="B331" s="6"/>
      <c r="C331" s="6"/>
    </row>
    <row r="332" spans="1:3">
      <c r="A332" s="9"/>
      <c r="B332" s="6"/>
      <c r="C332" s="6"/>
    </row>
    <row r="333" spans="1:3">
      <c r="A333" s="9"/>
      <c r="B333" s="6"/>
      <c r="C333" s="6"/>
    </row>
    <row r="334" spans="1:3">
      <c r="A334" s="9"/>
      <c r="B334" s="6"/>
      <c r="C334" s="6"/>
    </row>
    <row r="335" spans="1:3">
      <c r="A335" s="9"/>
      <c r="B335" s="6"/>
      <c r="C335" s="6"/>
    </row>
    <row r="336" spans="1:3">
      <c r="A336" s="9"/>
      <c r="B336" s="6"/>
      <c r="C336" s="6"/>
    </row>
    <row r="337" spans="1:3">
      <c r="A337" s="9"/>
      <c r="B337" s="6"/>
      <c r="C337" s="6"/>
    </row>
    <row r="338" spans="1:3">
      <c r="A338" s="9"/>
      <c r="B338" s="6"/>
      <c r="C338" s="6"/>
    </row>
    <row r="339" spans="1:3">
      <c r="A339" s="9"/>
      <c r="B339" s="6"/>
      <c r="C339" s="6"/>
    </row>
    <row r="340" spans="1:3">
      <c r="A340" s="9"/>
      <c r="B340" s="6"/>
      <c r="C340" s="6"/>
    </row>
    <row r="341" spans="1:3">
      <c r="A341" s="9"/>
      <c r="B341" s="6"/>
      <c r="C341" s="6"/>
    </row>
    <row r="342" spans="1:3">
      <c r="A342" s="9"/>
      <c r="B342" s="6"/>
      <c r="C342" s="6"/>
    </row>
    <row r="343" spans="1:3">
      <c r="A343" s="9"/>
      <c r="B343" s="6"/>
      <c r="C343" s="6"/>
    </row>
    <row r="344" spans="1:3">
      <c r="A344" s="9"/>
      <c r="B344" s="6"/>
      <c r="C344" s="6"/>
    </row>
    <row r="345" spans="1:3">
      <c r="A345" s="9"/>
      <c r="B345" s="6"/>
      <c r="C345" s="6"/>
    </row>
    <row r="346" spans="1:3">
      <c r="A346" s="9"/>
      <c r="B346" s="6"/>
      <c r="C346" s="6"/>
    </row>
    <row r="347" spans="1:3">
      <c r="A347" s="9"/>
      <c r="B347" s="6"/>
      <c r="C347" s="6"/>
    </row>
    <row r="348" spans="1:3">
      <c r="A348" s="9"/>
      <c r="B348" s="6"/>
      <c r="C348" s="6"/>
    </row>
    <row r="349" spans="1:3">
      <c r="A349" s="9"/>
      <c r="B349" s="6"/>
      <c r="C349" s="6"/>
    </row>
    <row r="350" spans="1:3">
      <c r="A350" s="9"/>
      <c r="B350" s="6"/>
      <c r="C350" s="6"/>
    </row>
    <row r="351" spans="1:3">
      <c r="A351" s="9"/>
      <c r="B351" s="6"/>
      <c r="C351" s="6"/>
    </row>
    <row r="352" spans="1:3">
      <c r="A352" s="9"/>
      <c r="B352" s="6"/>
      <c r="C352" s="6"/>
    </row>
    <row r="353" spans="1:3">
      <c r="A353" s="9"/>
      <c r="B353" s="6"/>
      <c r="C353" s="6"/>
    </row>
    <row r="354" spans="1:3">
      <c r="A354" s="9"/>
      <c r="B354" s="6"/>
      <c r="C354" s="6"/>
    </row>
    <row r="355" spans="1:3">
      <c r="A355" s="9"/>
      <c r="B355" s="6"/>
      <c r="C355" s="6"/>
    </row>
    <row r="356" spans="1:3">
      <c r="A356" s="9"/>
      <c r="B356" s="6"/>
      <c r="C356" s="6"/>
    </row>
    <row r="357" spans="1:3">
      <c r="A357" s="9"/>
      <c r="B357" s="6"/>
      <c r="C357" s="6"/>
    </row>
    <row r="358" spans="1:3">
      <c r="A358" s="9"/>
      <c r="B358" s="6"/>
      <c r="C358" s="6"/>
    </row>
    <row r="359" spans="1:3">
      <c r="A359" s="9"/>
      <c r="B359" s="6"/>
      <c r="C359" s="6"/>
    </row>
    <row r="360" spans="1:3">
      <c r="A360" s="9"/>
      <c r="B360" s="6"/>
      <c r="C360" s="6"/>
    </row>
    <row r="361" spans="1:3">
      <c r="A361" s="9"/>
      <c r="B361" s="6"/>
      <c r="C361" s="6"/>
    </row>
    <row r="362" spans="1:3">
      <c r="A362" s="9"/>
      <c r="B362" s="6"/>
      <c r="C362" s="6"/>
    </row>
    <row r="363" spans="1:3">
      <c r="A363" s="9"/>
      <c r="B363" s="6"/>
      <c r="C363" s="6"/>
    </row>
    <row r="364" spans="1:3">
      <c r="A364" s="9"/>
      <c r="B364" s="6"/>
      <c r="C364" s="6"/>
    </row>
    <row r="365" spans="1:3">
      <c r="A365" s="9"/>
      <c r="B365" s="6"/>
      <c r="C365" s="6"/>
    </row>
    <row r="366" spans="1:3">
      <c r="A366" s="9"/>
      <c r="B366" s="6"/>
      <c r="C366" s="6"/>
    </row>
    <row r="367" spans="1:3">
      <c r="A367" s="9"/>
      <c r="B367" s="6"/>
      <c r="C367" s="6"/>
    </row>
    <row r="368" spans="1:3">
      <c r="A368" s="9"/>
      <c r="B368" s="6"/>
      <c r="C368" s="6"/>
    </row>
    <row r="369" spans="1:3">
      <c r="A369" s="9"/>
      <c r="B369" s="6"/>
      <c r="C369" s="6"/>
    </row>
    <row r="370" spans="1:3">
      <c r="A370" s="9"/>
      <c r="B370" s="6"/>
      <c r="C370" s="6"/>
    </row>
    <row r="371" spans="1:3">
      <c r="A371" s="9"/>
      <c r="B371" s="6"/>
      <c r="C371" s="6"/>
    </row>
    <row r="372" spans="1:3">
      <c r="A372" s="9"/>
      <c r="B372" s="6"/>
      <c r="C372" s="6"/>
    </row>
    <row r="373" spans="1:3">
      <c r="A373" s="9"/>
      <c r="B373" s="6"/>
      <c r="C373" s="6"/>
    </row>
    <row r="374" spans="1:3">
      <c r="A374" s="9"/>
      <c r="B374" s="6"/>
      <c r="C374" s="6"/>
    </row>
    <row r="375" spans="1:3">
      <c r="A375" s="9"/>
      <c r="B375" s="6"/>
      <c r="C375" s="6"/>
    </row>
    <row r="376" spans="1:3">
      <c r="A376" s="9"/>
      <c r="B376" s="6"/>
      <c r="C376" s="6"/>
    </row>
    <row r="377" spans="1:3">
      <c r="A377" s="9"/>
      <c r="B377" s="6"/>
      <c r="C377" s="6"/>
    </row>
    <row r="378" spans="1:3">
      <c r="A378" s="9"/>
      <c r="B378" s="6"/>
      <c r="C378" s="6"/>
    </row>
    <row r="379" spans="1:3">
      <c r="A379" s="9"/>
      <c r="B379" s="6"/>
      <c r="C379" s="6"/>
    </row>
    <row r="380" spans="1:3">
      <c r="A380" s="9"/>
      <c r="B380" s="6"/>
      <c r="C380" s="6"/>
    </row>
    <row r="381" spans="1:3">
      <c r="A381" s="9"/>
      <c r="B381" s="6"/>
      <c r="C381" s="6"/>
    </row>
    <row r="382" spans="1:3">
      <c r="A382" s="9"/>
      <c r="B382" s="6"/>
      <c r="C382" s="6"/>
    </row>
    <row r="383" spans="1:3">
      <c r="A383" s="9"/>
      <c r="B383" s="6"/>
      <c r="C383" s="6"/>
    </row>
    <row r="384" spans="1:3">
      <c r="A384" s="9"/>
      <c r="B384" s="6"/>
      <c r="C384" s="6"/>
    </row>
    <row r="385" spans="1:3">
      <c r="A385" s="9"/>
      <c r="B385" s="6"/>
      <c r="C385" s="6"/>
    </row>
    <row r="386" spans="1:3">
      <c r="A386" s="9"/>
      <c r="B386" s="6"/>
      <c r="C386" s="6"/>
    </row>
    <row r="387" spans="1:3">
      <c r="A387" s="9"/>
      <c r="B387" s="6"/>
      <c r="C387" s="6"/>
    </row>
    <row r="388" spans="1:3">
      <c r="A388" s="9"/>
      <c r="B388" s="6"/>
      <c r="C388" s="6"/>
    </row>
    <row r="389" spans="1:3">
      <c r="A389" s="9"/>
      <c r="B389" s="6"/>
      <c r="C389" s="6"/>
    </row>
    <row r="390" spans="1:3">
      <c r="A390" s="9"/>
      <c r="B390" s="6"/>
      <c r="C390" s="6"/>
    </row>
    <row r="391" spans="1:3">
      <c r="A391" s="9"/>
      <c r="B391" s="6"/>
      <c r="C391" s="6"/>
    </row>
    <row r="392" spans="1:3">
      <c r="A392" s="9"/>
      <c r="B392" s="6"/>
      <c r="C392" s="6"/>
    </row>
    <row r="393" spans="1:3">
      <c r="A393" s="9"/>
      <c r="B393" s="6"/>
      <c r="C393" s="6"/>
    </row>
    <row r="394" spans="1:3">
      <c r="A394" s="9"/>
      <c r="B394" s="6"/>
      <c r="C394" s="6"/>
    </row>
    <row r="395" spans="1:3">
      <c r="A395" s="9"/>
      <c r="B395" s="6"/>
      <c r="C395" s="6"/>
    </row>
    <row r="396" spans="1:3">
      <c r="A396" s="9"/>
      <c r="B396" s="6"/>
      <c r="C396" s="6"/>
    </row>
    <row r="397" spans="1:3">
      <c r="A397" s="9"/>
      <c r="B397" s="6"/>
      <c r="C397" s="6"/>
    </row>
    <row r="398" spans="1:3">
      <c r="A398" s="9"/>
      <c r="B398" s="6"/>
      <c r="C398" s="6"/>
    </row>
    <row r="399" spans="1:3">
      <c r="A399" s="9"/>
      <c r="B399" s="6"/>
      <c r="C399" s="6"/>
    </row>
    <row r="400" spans="1:3">
      <c r="A400" s="9"/>
      <c r="B400" s="6"/>
      <c r="C400" s="6"/>
    </row>
    <row r="401" spans="1:3">
      <c r="A401" s="9"/>
      <c r="B401" s="6"/>
      <c r="C401" s="6"/>
    </row>
    <row r="402" spans="1:3">
      <c r="A402" s="9"/>
      <c r="B402" s="6"/>
      <c r="C402" s="6"/>
    </row>
    <row r="403" spans="1:3">
      <c r="A403" s="9"/>
      <c r="B403" s="6"/>
      <c r="C403" s="6"/>
    </row>
    <row r="404" spans="1:3">
      <c r="A404" s="9"/>
      <c r="B404" s="6"/>
      <c r="C404" s="6"/>
    </row>
    <row r="405" spans="1:3">
      <c r="A405" s="9"/>
      <c r="B405" s="6"/>
      <c r="C405" s="6"/>
    </row>
    <row r="406" spans="1:3">
      <c r="A406" s="9"/>
      <c r="B406" s="6"/>
      <c r="C406" s="6"/>
    </row>
    <row r="407" spans="1:3">
      <c r="A407" s="9"/>
      <c r="B407" s="6"/>
      <c r="C407" s="6"/>
    </row>
    <row r="408" spans="1:3">
      <c r="A408" s="9"/>
      <c r="B408" s="6"/>
      <c r="C408" s="6"/>
    </row>
    <row r="409" spans="1:3">
      <c r="A409" s="9"/>
      <c r="B409" s="6"/>
      <c r="C409" s="6"/>
    </row>
    <row r="410" spans="1:3">
      <c r="A410" s="9"/>
      <c r="B410" s="6"/>
      <c r="C410" s="6"/>
    </row>
    <row r="411" spans="1:3">
      <c r="A411" s="9"/>
      <c r="B411" s="6"/>
      <c r="C411" s="6"/>
    </row>
    <row r="412" spans="1:3">
      <c r="A412" s="9"/>
      <c r="B412" s="6"/>
      <c r="C412" s="6"/>
    </row>
    <row r="413" spans="1:3">
      <c r="A413" s="9"/>
      <c r="B413" s="6"/>
      <c r="C413" s="6"/>
    </row>
    <row r="414" spans="1:3">
      <c r="A414" s="9"/>
      <c r="B414" s="6"/>
      <c r="C414" s="6"/>
    </row>
    <row r="415" spans="1:3">
      <c r="A415" s="9"/>
      <c r="B415" s="6"/>
      <c r="C415" s="6"/>
    </row>
    <row r="416" spans="1:3">
      <c r="A416" s="9"/>
      <c r="B416" s="6"/>
      <c r="C416" s="6"/>
    </row>
    <row r="417" spans="1:3">
      <c r="A417" s="9"/>
      <c r="B417" s="6"/>
      <c r="C417" s="6"/>
    </row>
    <row r="418" spans="1:3">
      <c r="A418" s="9"/>
      <c r="B418" s="6"/>
      <c r="C418" s="6"/>
    </row>
    <row r="419" spans="1:3">
      <c r="A419" s="9"/>
      <c r="B419" s="6"/>
      <c r="C419" s="6"/>
    </row>
    <row r="420" spans="1:3">
      <c r="A420" s="9"/>
      <c r="B420" s="6"/>
      <c r="C420" s="6"/>
    </row>
    <row r="421" spans="1:3">
      <c r="A421" s="9"/>
      <c r="B421" s="6"/>
      <c r="C421" s="6"/>
    </row>
    <row r="422" spans="1:3">
      <c r="A422" s="9"/>
      <c r="B422" s="6"/>
      <c r="C422" s="6"/>
    </row>
    <row r="423" spans="1:3">
      <c r="A423" s="9"/>
      <c r="B423" s="6"/>
      <c r="C423" s="6"/>
    </row>
    <row r="424" spans="1:3">
      <c r="A424" s="9"/>
      <c r="B424" s="6"/>
      <c r="C424" s="6"/>
    </row>
    <row r="425" spans="1:3">
      <c r="A425" s="9"/>
      <c r="B425" s="6"/>
      <c r="C425" s="6"/>
    </row>
    <row r="426" spans="1:3">
      <c r="A426" s="9"/>
      <c r="B426" s="6"/>
      <c r="C426" s="6"/>
    </row>
    <row r="427" spans="1:3">
      <c r="A427" s="9"/>
      <c r="B427" s="6"/>
      <c r="C427" s="6"/>
    </row>
    <row r="428" spans="1:3">
      <c r="A428" s="9"/>
      <c r="B428" s="6"/>
      <c r="C428" s="6"/>
    </row>
    <row r="429" spans="1:3">
      <c r="A429" s="9"/>
      <c r="B429" s="6"/>
      <c r="C429" s="6"/>
    </row>
    <row r="430" spans="1:3">
      <c r="A430" s="9"/>
      <c r="B430" s="6"/>
      <c r="C430" s="6"/>
    </row>
    <row r="431" spans="1:3">
      <c r="A431" s="9"/>
      <c r="B431" s="6"/>
      <c r="C431" s="6"/>
    </row>
    <row r="432" spans="1:3">
      <c r="A432" s="9"/>
      <c r="B432" s="6"/>
      <c r="C432" s="6"/>
    </row>
    <row r="433" spans="1:3">
      <c r="A433" s="9"/>
      <c r="B433" s="6"/>
      <c r="C433" s="6"/>
    </row>
    <row r="434" spans="1:3">
      <c r="A434" s="9"/>
      <c r="B434" s="6"/>
      <c r="C434" s="6"/>
    </row>
    <row r="435" spans="1:3">
      <c r="A435" s="9"/>
      <c r="B435" s="6"/>
      <c r="C435" s="6"/>
    </row>
    <row r="436" spans="1:3">
      <c r="A436" s="9"/>
      <c r="B436" s="6"/>
      <c r="C436" s="6"/>
    </row>
    <row r="437" spans="1:3">
      <c r="A437" s="9"/>
      <c r="B437" s="6"/>
      <c r="C437" s="6"/>
    </row>
    <row r="438" spans="1:3">
      <c r="A438" s="9"/>
      <c r="B438" s="6"/>
      <c r="C438" s="6"/>
    </row>
    <row r="439" spans="1:3">
      <c r="A439" s="9"/>
      <c r="B439" s="6"/>
      <c r="C439" s="6"/>
    </row>
    <row r="440" spans="1:3">
      <c r="A440" s="9"/>
      <c r="B440" s="6"/>
      <c r="C440" s="6"/>
    </row>
    <row r="441" spans="1:3">
      <c r="A441" s="9"/>
      <c r="B441" s="6"/>
      <c r="C441" s="6"/>
    </row>
    <row r="442" spans="1:3">
      <c r="A442" s="9"/>
      <c r="B442" s="6"/>
      <c r="C442" s="6"/>
    </row>
    <row r="443" spans="1:3">
      <c r="A443" s="9"/>
      <c r="B443" s="6"/>
      <c r="C443" s="6"/>
    </row>
    <row r="444" spans="1:3">
      <c r="A444" s="9"/>
      <c r="B444" s="6"/>
      <c r="C444" s="6"/>
    </row>
    <row r="445" spans="1:3">
      <c r="A445" s="9"/>
      <c r="B445" s="6"/>
      <c r="C445" s="6"/>
    </row>
    <row r="446" spans="1:3">
      <c r="A446" s="9"/>
      <c r="B446" s="6"/>
      <c r="C446" s="6"/>
    </row>
    <row r="447" spans="1:3">
      <c r="A447" s="9"/>
      <c r="B447" s="6"/>
      <c r="C447" s="6"/>
    </row>
    <row r="448" spans="1:3">
      <c r="A448" s="9"/>
      <c r="B448" s="6"/>
      <c r="C448" s="6"/>
    </row>
    <row r="449" spans="1:3">
      <c r="A449" s="9"/>
      <c r="B449" s="6"/>
      <c r="C449" s="6"/>
    </row>
    <row r="450" spans="1:3">
      <c r="A450" s="9"/>
      <c r="B450" s="6"/>
      <c r="C450" s="6"/>
    </row>
    <row r="451" spans="1:3">
      <c r="A451" s="9"/>
      <c r="B451" s="6"/>
      <c r="C451" s="6"/>
    </row>
    <row r="452" spans="1:3">
      <c r="A452" s="9"/>
      <c r="B452" s="6"/>
      <c r="C452" s="6"/>
    </row>
    <row r="453" spans="1:3">
      <c r="A453" s="9"/>
      <c r="B453" s="6"/>
      <c r="C453" s="6"/>
    </row>
    <row r="454" spans="1:3">
      <c r="A454" s="9"/>
      <c r="B454" s="6"/>
      <c r="C454" s="6"/>
    </row>
    <row r="455" spans="1:3">
      <c r="A455" s="9"/>
      <c r="B455" s="6"/>
      <c r="C455" s="6"/>
    </row>
    <row r="456" spans="1:3">
      <c r="A456" s="9"/>
      <c r="B456" s="6"/>
      <c r="C456" s="6"/>
    </row>
    <row r="457" spans="1:3">
      <c r="A457" s="9"/>
      <c r="B457" s="6"/>
      <c r="C457" s="6"/>
    </row>
    <row r="458" spans="1:3">
      <c r="A458" s="9"/>
      <c r="B458" s="6"/>
      <c r="C458" s="6"/>
    </row>
    <row r="459" spans="1:3">
      <c r="A459" s="9"/>
      <c r="B459" s="6"/>
      <c r="C459" s="6"/>
    </row>
    <row r="460" spans="1:3">
      <c r="A460" s="9"/>
      <c r="B460" s="6"/>
      <c r="C460" s="6"/>
    </row>
    <row r="461" spans="1:3">
      <c r="A461" s="9"/>
      <c r="B461" s="6"/>
      <c r="C461" s="6"/>
    </row>
    <row r="462" spans="1:3">
      <c r="A462" s="9"/>
      <c r="B462" s="6"/>
      <c r="C462" s="6"/>
    </row>
    <row r="463" spans="1:3">
      <c r="A463" s="9"/>
      <c r="B463" s="6"/>
      <c r="C463" s="6"/>
    </row>
    <row r="464" spans="1:3">
      <c r="A464" s="9"/>
      <c r="B464" s="6"/>
      <c r="C464" s="6"/>
    </row>
    <row r="465" spans="1:3">
      <c r="A465" s="9"/>
      <c r="B465" s="6"/>
      <c r="C465" s="6"/>
    </row>
    <row r="466" spans="1:3">
      <c r="A466" s="9"/>
      <c r="B466" s="6"/>
      <c r="C466" s="6"/>
    </row>
    <row r="467" spans="1:3">
      <c r="A467" s="9"/>
      <c r="B467" s="6"/>
      <c r="C467" s="6"/>
    </row>
    <row r="468" spans="1:3">
      <c r="A468" s="9"/>
      <c r="B468" s="6"/>
      <c r="C468" s="6"/>
    </row>
    <row r="469" spans="1:3">
      <c r="A469" s="9"/>
      <c r="B469" s="6"/>
      <c r="C469" s="6"/>
    </row>
    <row r="470" spans="1:3">
      <c r="A470" s="9"/>
      <c r="B470" s="6"/>
      <c r="C470" s="6"/>
    </row>
    <row r="471" spans="1:3">
      <c r="A471" s="9"/>
      <c r="B471" s="6"/>
      <c r="C471" s="6"/>
    </row>
    <row r="472" spans="1:3">
      <c r="A472" s="9"/>
      <c r="B472" s="6"/>
      <c r="C472" s="6"/>
    </row>
    <row r="473" spans="1:3">
      <c r="A473" s="9"/>
      <c r="B473" s="6"/>
      <c r="C473" s="6"/>
    </row>
    <row r="474" spans="1:3">
      <c r="A474" s="9"/>
      <c r="B474" s="6"/>
      <c r="C474" s="6"/>
    </row>
    <row r="475" spans="1:3">
      <c r="A475" s="9"/>
      <c r="B475" s="6"/>
      <c r="C475" s="6"/>
    </row>
    <row r="476" spans="1:3">
      <c r="A476" s="9"/>
      <c r="B476" s="6"/>
      <c r="C476" s="6"/>
    </row>
    <row r="477" spans="1:3">
      <c r="A477" s="9"/>
      <c r="B477" s="6"/>
      <c r="C477" s="6"/>
    </row>
    <row r="478" spans="1:3">
      <c r="A478" s="9"/>
      <c r="B478" s="6"/>
      <c r="C478" s="6"/>
    </row>
    <row r="479" spans="1:3">
      <c r="A479" s="9"/>
      <c r="B479" s="6"/>
      <c r="C479" s="6"/>
    </row>
    <row r="480" spans="1:3">
      <c r="A480" s="9"/>
      <c r="B480" s="6"/>
      <c r="C480" s="6"/>
    </row>
    <row r="481" spans="1:3">
      <c r="A481" s="9"/>
      <c r="B481" s="6"/>
      <c r="C481" s="6"/>
    </row>
    <row r="482" spans="1:3">
      <c r="A482" s="9"/>
      <c r="B482" s="6"/>
      <c r="C482" s="6"/>
    </row>
    <row r="483" spans="1:3">
      <c r="A483" s="9"/>
      <c r="B483" s="6"/>
      <c r="C483" s="6"/>
    </row>
    <row r="484" spans="1:3">
      <c r="A484" s="9"/>
      <c r="B484" s="6"/>
      <c r="C484" s="6"/>
    </row>
    <row r="485" spans="1:3">
      <c r="A485" s="9"/>
      <c r="B485" s="6"/>
      <c r="C485" s="6"/>
    </row>
    <row r="486" spans="1:3">
      <c r="A486" s="9"/>
      <c r="B486" s="6"/>
      <c r="C486" s="6"/>
    </row>
    <row r="487" spans="1:3">
      <c r="A487" s="9"/>
      <c r="B487" s="6"/>
      <c r="C487" s="6"/>
    </row>
    <row r="488" spans="1:3">
      <c r="A488" s="9"/>
      <c r="B488" s="6"/>
      <c r="C488" s="6"/>
    </row>
    <row r="489" spans="1:3">
      <c r="A489" s="9"/>
      <c r="B489" s="6"/>
      <c r="C489" s="6"/>
    </row>
    <row r="490" spans="1:3">
      <c r="A490" s="9"/>
      <c r="B490" s="6"/>
      <c r="C490" s="6"/>
    </row>
    <row r="491" spans="1:3">
      <c r="A491" s="9"/>
      <c r="B491" s="6"/>
      <c r="C491" s="6"/>
    </row>
    <row r="492" spans="1:3">
      <c r="A492" s="9"/>
      <c r="B492" s="6"/>
      <c r="C492" s="6"/>
    </row>
    <row r="493" spans="1:3">
      <c r="A493" s="9"/>
      <c r="B493" s="6"/>
      <c r="C493" s="6"/>
    </row>
    <row r="494" spans="1:3">
      <c r="A494" s="9"/>
      <c r="B494" s="6"/>
      <c r="C494" s="6"/>
    </row>
    <row r="495" spans="1:3">
      <c r="A495" s="9"/>
      <c r="B495" s="6"/>
      <c r="C495" s="6"/>
    </row>
    <row r="496" spans="1:3">
      <c r="A496" s="9"/>
      <c r="B496" s="6"/>
      <c r="C496" s="6"/>
    </row>
    <row r="497" spans="1:3">
      <c r="A497" s="9"/>
      <c r="B497" s="6"/>
      <c r="C497" s="6"/>
    </row>
    <row r="498" spans="1:3">
      <c r="A498" s="9"/>
      <c r="B498" s="6"/>
      <c r="C498" s="6"/>
    </row>
    <row r="499" spans="1:3">
      <c r="A499" s="9"/>
      <c r="B499" s="6"/>
      <c r="C499" s="6"/>
    </row>
    <row r="500" spans="1:3">
      <c r="A500" s="9"/>
      <c r="B500" s="6"/>
      <c r="C500" s="6"/>
    </row>
    <row r="501" spans="1:3">
      <c r="A501" s="9"/>
      <c r="B501" s="6"/>
      <c r="C501" s="6"/>
    </row>
    <row r="502" spans="1:3">
      <c r="A502" s="9"/>
      <c r="B502" s="6"/>
      <c r="C502" s="6"/>
    </row>
    <row r="503" spans="1:3">
      <c r="A503" s="9"/>
      <c r="B503" s="6"/>
      <c r="C503" s="6"/>
    </row>
    <row r="504" spans="1:3">
      <c r="A504" s="9"/>
      <c r="B504" s="6"/>
      <c r="C504" s="6"/>
    </row>
    <row r="505" spans="1:3">
      <c r="A505" s="9"/>
      <c r="B505" s="6"/>
      <c r="C505" s="6"/>
    </row>
    <row r="506" spans="1:3">
      <c r="A506" s="9"/>
      <c r="B506" s="6"/>
      <c r="C506" s="6"/>
    </row>
    <row r="507" spans="1:3">
      <c r="A507" s="9"/>
      <c r="B507" s="6"/>
      <c r="C507" s="6"/>
    </row>
    <row r="508" spans="1:3">
      <c r="A508" s="9"/>
      <c r="B508" s="6"/>
      <c r="C508" s="6"/>
    </row>
    <row r="509" spans="1:3">
      <c r="A509" s="9"/>
      <c r="B509" s="6"/>
      <c r="C509" s="6"/>
    </row>
    <row r="510" spans="1:3">
      <c r="A510" s="9"/>
      <c r="B510" s="6"/>
      <c r="C510" s="6"/>
    </row>
    <row r="511" spans="1:3">
      <c r="A511" s="9"/>
      <c r="B511" s="6"/>
      <c r="C511" s="6"/>
    </row>
    <row r="512" spans="1:3">
      <c r="A512" s="9"/>
      <c r="B512" s="6"/>
      <c r="C512" s="6"/>
    </row>
    <row r="513" spans="1:3">
      <c r="A513" s="9"/>
      <c r="B513" s="6"/>
      <c r="C513" s="6"/>
    </row>
    <row r="514" spans="1:3">
      <c r="A514" s="9"/>
      <c r="B514" s="6"/>
      <c r="C514" s="6"/>
    </row>
    <row r="515" spans="1:3">
      <c r="A515" s="9"/>
      <c r="B515" s="6"/>
      <c r="C515" s="6"/>
    </row>
    <row r="516" spans="1:3">
      <c r="A516" s="9"/>
      <c r="B516" s="6"/>
      <c r="C516" s="6"/>
    </row>
    <row r="517" spans="1:3">
      <c r="A517" s="9"/>
      <c r="B517" s="6"/>
      <c r="C517" s="6"/>
    </row>
    <row r="518" spans="1:3">
      <c r="A518" s="9"/>
      <c r="B518" s="6"/>
      <c r="C518" s="6"/>
    </row>
    <row r="519" spans="1:3">
      <c r="A519" s="9"/>
      <c r="B519" s="6"/>
      <c r="C519" s="6"/>
    </row>
    <row r="520" spans="1:3">
      <c r="A520" s="9"/>
      <c r="B520" s="6"/>
      <c r="C520" s="6"/>
    </row>
    <row r="521" spans="1:3">
      <c r="A521" s="9"/>
      <c r="B521" s="6"/>
      <c r="C521" s="6"/>
    </row>
    <row r="522" spans="1:3">
      <c r="A522" s="9"/>
      <c r="B522" s="6"/>
      <c r="C522" s="6"/>
    </row>
    <row r="523" spans="1:3">
      <c r="A523" s="9"/>
      <c r="B523" s="6"/>
      <c r="C523" s="6"/>
    </row>
    <row r="524" spans="1:3">
      <c r="A524" s="9"/>
      <c r="B524" s="6"/>
      <c r="C524" s="6"/>
    </row>
    <row r="525" spans="1:3">
      <c r="A525" s="9"/>
      <c r="B525" s="6"/>
      <c r="C525" s="6"/>
    </row>
    <row r="526" spans="1:3">
      <c r="A526" s="9"/>
      <c r="B526" s="6"/>
      <c r="C526" s="6"/>
    </row>
    <row r="527" spans="1:3">
      <c r="A527" s="9"/>
      <c r="B527" s="6"/>
      <c r="C527" s="6"/>
    </row>
    <row r="528" spans="1:3">
      <c r="A528" s="9"/>
      <c r="B528" s="6"/>
      <c r="C528" s="6"/>
    </row>
    <row r="529" spans="1:3">
      <c r="A529" s="9"/>
      <c r="B529" s="6"/>
      <c r="C529" s="6"/>
    </row>
    <row r="530" spans="1:3">
      <c r="A530" s="9"/>
      <c r="B530" s="6"/>
      <c r="C530" s="6"/>
    </row>
    <row r="531" spans="1:3">
      <c r="A531" s="9"/>
      <c r="B531" s="6"/>
      <c r="C531" s="6"/>
    </row>
    <row r="532" spans="1:3">
      <c r="A532" s="9"/>
      <c r="B532" s="6"/>
      <c r="C532" s="6"/>
    </row>
    <row r="533" spans="1:3">
      <c r="A533" s="9"/>
      <c r="B533" s="6"/>
      <c r="C533" s="6"/>
    </row>
    <row r="534" spans="1:3">
      <c r="A534" s="9"/>
      <c r="B534" s="6"/>
      <c r="C534" s="6"/>
    </row>
    <row r="535" spans="1:3">
      <c r="A535" s="9"/>
      <c r="B535" s="6"/>
      <c r="C535" s="6"/>
    </row>
    <row r="536" spans="1:3">
      <c r="A536" s="9"/>
      <c r="B536" s="6"/>
      <c r="C536" s="6"/>
    </row>
    <row r="537" spans="1:3">
      <c r="A537" s="9"/>
      <c r="B537" s="6"/>
      <c r="C537" s="6"/>
    </row>
    <row r="538" spans="1:3">
      <c r="A538" s="9"/>
      <c r="B538" s="6"/>
      <c r="C538" s="6"/>
    </row>
    <row r="539" spans="1:3">
      <c r="A539" s="9"/>
      <c r="B539" s="6"/>
      <c r="C539" s="6"/>
    </row>
    <row r="540" spans="1:3">
      <c r="A540" s="9"/>
      <c r="B540" s="6"/>
      <c r="C540" s="6"/>
    </row>
    <row r="541" spans="1:3">
      <c r="A541" s="9"/>
      <c r="B541" s="6"/>
      <c r="C541" s="6"/>
    </row>
    <row r="542" spans="1:3">
      <c r="A542" s="9"/>
      <c r="B542" s="6"/>
      <c r="C542" s="6"/>
    </row>
    <row r="543" spans="1:3">
      <c r="A543" s="9"/>
      <c r="B543" s="6"/>
      <c r="C543" s="6"/>
    </row>
    <row r="544" spans="1:3">
      <c r="A544" s="9"/>
      <c r="B544" s="6"/>
      <c r="C544" s="6"/>
    </row>
    <row r="545" spans="1:3">
      <c r="A545" s="9"/>
      <c r="B545" s="6"/>
      <c r="C545" s="6"/>
    </row>
    <row r="546" spans="1:3">
      <c r="A546" s="9"/>
      <c r="B546" s="6"/>
      <c r="C546" s="6"/>
    </row>
    <row r="547" spans="1:3">
      <c r="A547" s="9"/>
      <c r="B547" s="6"/>
      <c r="C547" s="6"/>
    </row>
    <row r="548" spans="1:3">
      <c r="A548" s="9"/>
      <c r="B548" s="6"/>
      <c r="C548" s="6"/>
    </row>
    <row r="549" spans="1:3">
      <c r="A549" s="9"/>
      <c r="B549" s="6"/>
      <c r="C549" s="6"/>
    </row>
    <row r="550" spans="1:3">
      <c r="A550" s="9"/>
      <c r="B550" s="6"/>
      <c r="C550" s="6"/>
    </row>
    <row r="551" spans="1:3">
      <c r="A551" s="9"/>
      <c r="B551" s="6"/>
      <c r="C551" s="6"/>
    </row>
    <row r="552" spans="1:3">
      <c r="A552" s="9"/>
      <c r="B552" s="6"/>
      <c r="C552" s="6"/>
    </row>
    <row r="553" spans="1:3">
      <c r="A553" s="9"/>
      <c r="B553" s="6"/>
      <c r="C553" s="6"/>
    </row>
    <row r="554" spans="1:3">
      <c r="A554" s="9"/>
      <c r="B554" s="6"/>
      <c r="C554" s="6"/>
    </row>
    <row r="555" spans="1:3">
      <c r="A555" s="9"/>
      <c r="B555" s="6"/>
      <c r="C555" s="6"/>
    </row>
    <row r="556" spans="1:3">
      <c r="A556" s="9"/>
      <c r="B556" s="6"/>
      <c r="C556" s="6"/>
    </row>
    <row r="557" spans="1:3">
      <c r="A557" s="9"/>
      <c r="B557" s="6"/>
      <c r="C557" s="6"/>
    </row>
    <row r="558" spans="1:3">
      <c r="A558" s="9"/>
      <c r="B558" s="6"/>
      <c r="C558" s="6"/>
    </row>
    <row r="559" spans="1:3">
      <c r="A559" s="9"/>
      <c r="B559" s="6"/>
      <c r="C559" s="6"/>
    </row>
    <row r="560" spans="1:3">
      <c r="A560" s="9"/>
      <c r="B560" s="6"/>
      <c r="C560" s="6"/>
    </row>
    <row r="561" spans="1:3">
      <c r="A561" s="9"/>
      <c r="B561" s="6"/>
      <c r="C561" s="6"/>
    </row>
    <row r="562" spans="1:3">
      <c r="A562" s="9"/>
      <c r="B562" s="6"/>
      <c r="C562" s="6"/>
    </row>
    <row r="563" spans="1:3">
      <c r="A563" s="9"/>
      <c r="B563" s="6"/>
      <c r="C563" s="6"/>
    </row>
    <row r="564" spans="1:3">
      <c r="A564" s="9"/>
      <c r="B564" s="6"/>
      <c r="C564" s="6"/>
    </row>
    <row r="565" spans="1:3">
      <c r="A565" s="9"/>
      <c r="B565" s="6"/>
      <c r="C565" s="6"/>
    </row>
    <row r="566" spans="1:3">
      <c r="A566" s="9"/>
      <c r="B566" s="6"/>
      <c r="C566" s="6"/>
    </row>
    <row r="567" spans="1:3">
      <c r="A567" s="9"/>
      <c r="B567" s="6"/>
      <c r="C567" s="6"/>
    </row>
    <row r="568" spans="1:3">
      <c r="A568" s="9"/>
      <c r="B568" s="6"/>
      <c r="C568" s="6"/>
    </row>
    <row r="569" spans="1:3">
      <c r="A569" s="9"/>
      <c r="B569" s="6"/>
      <c r="C569" s="6"/>
    </row>
    <row r="570" spans="1:3">
      <c r="A570" s="9"/>
      <c r="B570" s="6"/>
      <c r="C570" s="6"/>
    </row>
    <row r="571" spans="1:3">
      <c r="A571" s="9"/>
      <c r="B571" s="6"/>
      <c r="C571" s="6"/>
    </row>
    <row r="572" spans="1:3">
      <c r="A572" s="9"/>
      <c r="B572" s="6"/>
      <c r="C572" s="6"/>
    </row>
    <row r="573" spans="1:3">
      <c r="A573" s="9"/>
      <c r="B573" s="6"/>
      <c r="C573" s="6"/>
    </row>
    <row r="574" spans="1:3">
      <c r="A574" s="9"/>
      <c r="B574" s="6"/>
      <c r="C574" s="6"/>
    </row>
    <row r="575" spans="1:3">
      <c r="A575" s="9"/>
      <c r="B575" s="6"/>
      <c r="C575" s="6"/>
    </row>
    <row r="576" spans="1:3">
      <c r="A576" s="9"/>
      <c r="B576" s="6"/>
      <c r="C576" s="6"/>
    </row>
    <row r="577" spans="1:3">
      <c r="A577" s="9"/>
      <c r="B577" s="6"/>
      <c r="C577" s="6"/>
    </row>
    <row r="578" spans="1:3">
      <c r="A578" s="9"/>
      <c r="B578" s="6"/>
      <c r="C578" s="6"/>
    </row>
    <row r="579" spans="1:3">
      <c r="A579" s="9"/>
      <c r="B579" s="6"/>
      <c r="C579" s="6"/>
    </row>
    <row r="580" spans="1:3">
      <c r="A580" s="9"/>
      <c r="B580" s="6"/>
      <c r="C580" s="6"/>
    </row>
    <row r="581" spans="1:3">
      <c r="A581" s="9"/>
      <c r="B581" s="6"/>
      <c r="C581" s="6"/>
    </row>
    <row r="582" spans="1:3">
      <c r="A582" s="9"/>
      <c r="B582" s="6"/>
      <c r="C582" s="6"/>
    </row>
    <row r="583" spans="1:3">
      <c r="A583" s="9"/>
      <c r="B583" s="6"/>
      <c r="C583" s="6"/>
    </row>
    <row r="584" spans="1:3">
      <c r="A584" s="9"/>
      <c r="B584" s="6"/>
      <c r="C584" s="6"/>
    </row>
    <row r="585" spans="1:3">
      <c r="A585" s="9"/>
      <c r="B585" s="6"/>
      <c r="C585" s="6"/>
    </row>
    <row r="586" spans="1:3">
      <c r="A586" s="9"/>
      <c r="B586" s="6"/>
      <c r="C586" s="6"/>
    </row>
    <row r="587" spans="1:3">
      <c r="A587" s="9"/>
      <c r="B587" s="6"/>
      <c r="C587" s="6"/>
    </row>
    <row r="588" spans="1:3">
      <c r="A588" s="9"/>
      <c r="B588" s="6"/>
      <c r="C588" s="6"/>
    </row>
    <row r="589" spans="1:3">
      <c r="A589" s="9"/>
      <c r="B589" s="6"/>
      <c r="C589" s="6"/>
    </row>
    <row r="590" spans="1:3">
      <c r="A590" s="9"/>
      <c r="B590" s="6"/>
      <c r="C590" s="6"/>
    </row>
    <row r="591" spans="1:3">
      <c r="A591" s="9"/>
      <c r="B591" s="6"/>
      <c r="C591" s="6"/>
    </row>
    <row r="592" spans="1:3">
      <c r="A592" s="9"/>
      <c r="B592" s="6"/>
      <c r="C592" s="6"/>
    </row>
    <row r="593" spans="1:3">
      <c r="A593" s="9"/>
      <c r="B593" s="6"/>
      <c r="C593" s="6"/>
    </row>
    <row r="594" spans="1:3">
      <c r="A594" s="9"/>
      <c r="B594" s="6"/>
      <c r="C594" s="6"/>
    </row>
    <row r="595" spans="1:3">
      <c r="A595" s="9"/>
      <c r="B595" s="6"/>
      <c r="C595" s="6"/>
    </row>
    <row r="596" spans="1:3">
      <c r="A596" s="9"/>
      <c r="B596" s="6"/>
      <c r="C596" s="6"/>
    </row>
    <row r="597" spans="1:3">
      <c r="A597" s="9"/>
      <c r="B597" s="6"/>
      <c r="C597" s="6"/>
    </row>
    <row r="598" spans="1:3">
      <c r="A598" s="9"/>
      <c r="B598" s="6"/>
      <c r="C598" s="6"/>
    </row>
    <row r="599" spans="1:3">
      <c r="A599" s="9"/>
      <c r="B599" s="6"/>
      <c r="C599" s="6"/>
    </row>
    <row r="600" spans="1:3">
      <c r="A600" s="9"/>
      <c r="B600" s="6"/>
      <c r="C600" s="6"/>
    </row>
    <row r="601" spans="1:3">
      <c r="A601" s="9"/>
      <c r="B601" s="6"/>
      <c r="C601" s="6"/>
    </row>
    <row r="602" spans="1:3">
      <c r="A602" s="9"/>
      <c r="B602" s="6"/>
      <c r="C602" s="6"/>
    </row>
    <row r="603" spans="1:3">
      <c r="A603" s="9"/>
      <c r="B603" s="6"/>
      <c r="C603" s="6"/>
    </row>
    <row r="604" spans="1:3">
      <c r="A604" s="9"/>
      <c r="B604" s="6"/>
      <c r="C604" s="6"/>
    </row>
    <row r="605" spans="1:3">
      <c r="A605" s="9"/>
      <c r="B605" s="6"/>
      <c r="C605" s="6"/>
    </row>
    <row r="606" spans="1:3">
      <c r="A606" s="9"/>
      <c r="B606" s="6"/>
      <c r="C606" s="6"/>
    </row>
    <row r="607" spans="1:3">
      <c r="A607" s="9"/>
      <c r="B607" s="6"/>
      <c r="C607" s="6"/>
    </row>
    <row r="608" spans="1:3">
      <c r="A608" s="9"/>
      <c r="B608" s="6"/>
      <c r="C608" s="6"/>
    </row>
    <row r="609" spans="1:3">
      <c r="A609" s="9"/>
      <c r="B609" s="6"/>
      <c r="C609" s="6"/>
    </row>
    <row r="610" spans="1:3">
      <c r="A610" s="9"/>
      <c r="B610" s="6"/>
      <c r="C610" s="6"/>
    </row>
    <row r="611" spans="1:3">
      <c r="A611" s="9"/>
      <c r="B611" s="6"/>
      <c r="C611" s="6"/>
    </row>
    <row r="612" spans="1:3">
      <c r="A612" s="9"/>
      <c r="B612" s="6"/>
      <c r="C612" s="6"/>
    </row>
    <row r="613" spans="1:3">
      <c r="A613" s="9"/>
      <c r="B613" s="6"/>
      <c r="C613" s="6"/>
    </row>
    <row r="614" spans="1:3">
      <c r="A614" s="9"/>
      <c r="B614" s="6"/>
      <c r="C614" s="6"/>
    </row>
    <row r="615" spans="1:3">
      <c r="A615" s="9"/>
      <c r="B615" s="6"/>
      <c r="C615" s="6"/>
    </row>
    <row r="616" spans="1:3">
      <c r="A616" s="9"/>
      <c r="B616" s="6"/>
      <c r="C616" s="6"/>
    </row>
    <row r="617" spans="1:3">
      <c r="A617" s="9"/>
      <c r="B617" s="6"/>
      <c r="C617" s="6"/>
    </row>
    <row r="618" spans="1:3">
      <c r="A618" s="9"/>
      <c r="B618" s="6"/>
      <c r="C618" s="6"/>
    </row>
    <row r="619" spans="1:3">
      <c r="A619" s="9"/>
      <c r="B619" s="6"/>
      <c r="C619" s="6"/>
    </row>
    <row r="620" spans="1:3">
      <c r="A620" s="9"/>
      <c r="B620" s="6"/>
      <c r="C620" s="6"/>
    </row>
    <row r="621" spans="1:3">
      <c r="A621" s="9"/>
      <c r="B621" s="6"/>
      <c r="C621" s="6"/>
    </row>
    <row r="622" spans="1:3">
      <c r="A622" s="9"/>
      <c r="B622" s="6"/>
      <c r="C622" s="6"/>
    </row>
    <row r="623" spans="1:3">
      <c r="A623" s="9"/>
      <c r="B623" s="6"/>
      <c r="C623" s="6"/>
    </row>
    <row r="624" spans="1:3">
      <c r="A624" s="9"/>
      <c r="B624" s="6"/>
      <c r="C624" s="6"/>
    </row>
    <row r="625" spans="1:3">
      <c r="A625" s="9"/>
      <c r="B625" s="6"/>
      <c r="C625" s="6"/>
    </row>
    <row r="626" spans="1:3">
      <c r="A626" s="9"/>
      <c r="B626" s="6"/>
      <c r="C626" s="6"/>
    </row>
    <row r="627" spans="1:3">
      <c r="A627" s="9"/>
      <c r="B627" s="6"/>
      <c r="C627" s="6"/>
    </row>
    <row r="628" spans="1:3">
      <c r="A628" s="9"/>
      <c r="B628" s="6"/>
      <c r="C628" s="6"/>
    </row>
    <row r="629" spans="1:3">
      <c r="A629" s="9"/>
      <c r="B629" s="6"/>
      <c r="C629" s="6"/>
    </row>
    <row r="630" spans="1:3">
      <c r="A630" s="9"/>
      <c r="B630" s="6"/>
      <c r="C630" s="6"/>
    </row>
    <row r="631" spans="1:3">
      <c r="A631" s="9"/>
      <c r="B631" s="6"/>
      <c r="C631" s="6"/>
    </row>
    <row r="632" spans="1:3">
      <c r="A632" s="9"/>
      <c r="B632" s="6"/>
      <c r="C632" s="6"/>
    </row>
    <row r="633" spans="1:3">
      <c r="A633" s="9"/>
      <c r="B633" s="6"/>
      <c r="C633" s="6"/>
    </row>
    <row r="634" spans="1:3">
      <c r="A634" s="9"/>
      <c r="B634" s="6"/>
      <c r="C634" s="6"/>
    </row>
    <row r="635" spans="1:3">
      <c r="A635" s="9"/>
      <c r="B635" s="6"/>
      <c r="C635" s="6"/>
    </row>
    <row r="636" spans="1:3">
      <c r="A636" s="9"/>
      <c r="B636" s="6"/>
      <c r="C636" s="6"/>
    </row>
    <row r="637" spans="1:3">
      <c r="A637" s="9"/>
      <c r="B637" s="6"/>
      <c r="C637" s="6"/>
    </row>
    <row r="638" spans="1:3">
      <c r="A638" s="9"/>
      <c r="B638" s="6"/>
      <c r="C638" s="6"/>
    </row>
    <row r="639" spans="1:3">
      <c r="A639" s="9"/>
      <c r="B639" s="6"/>
      <c r="C639" s="6"/>
    </row>
    <row r="640" spans="1:3">
      <c r="A640" s="9"/>
      <c r="B640" s="6"/>
      <c r="C640" s="6"/>
    </row>
    <row r="641" spans="1:3">
      <c r="A641" s="9"/>
      <c r="B641" s="6"/>
      <c r="C641" s="6"/>
    </row>
    <row r="642" spans="1:3">
      <c r="A642" s="9"/>
      <c r="B642" s="6"/>
      <c r="C642" s="6"/>
    </row>
    <row r="643" spans="1:3">
      <c r="A643" s="9"/>
      <c r="B643" s="6"/>
      <c r="C643" s="6"/>
    </row>
    <row r="644" spans="1:3">
      <c r="A644" s="9"/>
      <c r="B644" s="6"/>
      <c r="C644" s="6"/>
    </row>
    <row r="645" spans="1:3">
      <c r="A645" s="9"/>
      <c r="B645" s="6"/>
      <c r="C645" s="6"/>
    </row>
    <row r="646" spans="1:3">
      <c r="A646" s="9"/>
      <c r="B646" s="6"/>
      <c r="C646" s="6"/>
    </row>
    <row r="647" spans="1:3">
      <c r="A647" s="9"/>
      <c r="B647" s="6"/>
      <c r="C647" s="6"/>
    </row>
    <row r="648" spans="1:3">
      <c r="A648" s="9"/>
      <c r="B648" s="6"/>
      <c r="C648" s="6"/>
    </row>
    <row r="649" spans="1:3">
      <c r="A649" s="9"/>
      <c r="B649" s="6"/>
      <c r="C649" s="6"/>
    </row>
    <row r="650" spans="1:3">
      <c r="A650" s="9"/>
      <c r="B650" s="6"/>
      <c r="C650" s="6"/>
    </row>
    <row r="651" spans="1:3">
      <c r="A651" s="9"/>
      <c r="B651" s="6"/>
      <c r="C651" s="6"/>
    </row>
    <row r="652" spans="1:3">
      <c r="A652" s="9"/>
      <c r="B652" s="6"/>
      <c r="C652" s="6"/>
    </row>
    <row r="653" spans="1:3">
      <c r="A653" s="9"/>
      <c r="B653" s="6"/>
      <c r="C653" s="6"/>
    </row>
    <row r="654" spans="1:3">
      <c r="A654" s="9"/>
      <c r="B654" s="6"/>
      <c r="C654" s="6"/>
    </row>
    <row r="655" spans="1:3">
      <c r="A655" s="9"/>
      <c r="B655" s="6"/>
      <c r="C655" s="6"/>
    </row>
    <row r="656" spans="1:3">
      <c r="A656" s="9"/>
      <c r="B656" s="6"/>
      <c r="C656" s="6"/>
    </row>
    <row r="657" spans="1:3">
      <c r="A657" s="9"/>
      <c r="B657" s="6"/>
      <c r="C657" s="6"/>
    </row>
    <row r="658" spans="1:3">
      <c r="A658" s="9"/>
      <c r="B658" s="6"/>
      <c r="C658" s="6"/>
    </row>
    <row r="659" spans="1:3">
      <c r="A659" s="9"/>
      <c r="B659" s="6"/>
      <c r="C659" s="6"/>
    </row>
    <row r="660" spans="1:3">
      <c r="A660" s="9"/>
      <c r="B660" s="6"/>
      <c r="C660" s="6"/>
    </row>
    <row r="661" spans="1:3">
      <c r="A661" s="9"/>
      <c r="B661" s="6"/>
      <c r="C661" s="6"/>
    </row>
    <row r="662" spans="1:3">
      <c r="A662" s="9"/>
      <c r="B662" s="6"/>
      <c r="C662" s="6"/>
    </row>
    <row r="663" spans="1:3">
      <c r="A663" s="9"/>
      <c r="B663" s="6"/>
      <c r="C663" s="6"/>
    </row>
    <row r="664" spans="1:3">
      <c r="A664" s="9"/>
      <c r="B664" s="6"/>
      <c r="C664" s="6"/>
    </row>
    <row r="665" spans="1:3">
      <c r="A665" s="9"/>
      <c r="B665" s="6"/>
      <c r="C665" s="6"/>
    </row>
    <row r="666" spans="1:3">
      <c r="A666" s="9"/>
      <c r="B666" s="6"/>
      <c r="C666" s="6"/>
    </row>
    <row r="667" spans="1:3">
      <c r="A667" s="9"/>
      <c r="B667" s="6"/>
      <c r="C667" s="6"/>
    </row>
    <row r="668" spans="1:3">
      <c r="A668" s="9"/>
      <c r="B668" s="6"/>
      <c r="C668" s="6"/>
    </row>
    <row r="669" spans="1:3">
      <c r="A669" s="9"/>
      <c r="B669" s="6"/>
      <c r="C669" s="6"/>
    </row>
    <row r="670" spans="1:3">
      <c r="A670" s="9"/>
      <c r="B670" s="6"/>
      <c r="C670" s="6"/>
    </row>
    <row r="671" spans="1:3">
      <c r="A671" s="9"/>
      <c r="B671" s="6"/>
      <c r="C671" s="6"/>
    </row>
    <row r="672" spans="1:3">
      <c r="A672" s="9"/>
      <c r="B672" s="6"/>
      <c r="C672" s="6"/>
    </row>
    <row r="673" spans="1:3">
      <c r="A673" s="9"/>
      <c r="B673" s="6"/>
      <c r="C673" s="6"/>
    </row>
    <row r="674" spans="1:3">
      <c r="A674" s="9"/>
      <c r="B674" s="6"/>
      <c r="C674" s="6"/>
    </row>
    <row r="675" spans="1:3">
      <c r="A675" s="9"/>
      <c r="B675" s="6"/>
      <c r="C675" s="6"/>
    </row>
    <row r="676" spans="1:3">
      <c r="A676" s="9"/>
      <c r="B676" s="6"/>
      <c r="C676" s="6"/>
    </row>
    <row r="677" spans="1:3">
      <c r="A677" s="9"/>
      <c r="B677" s="6"/>
      <c r="C677" s="6"/>
    </row>
    <row r="678" spans="1:3">
      <c r="A678" s="9"/>
      <c r="B678" s="6"/>
      <c r="C678" s="6"/>
    </row>
    <row r="679" spans="1:3">
      <c r="A679" s="9"/>
      <c r="B679" s="6"/>
      <c r="C679" s="6"/>
    </row>
    <row r="680" spans="1:3">
      <c r="A680" s="9"/>
      <c r="B680" s="6"/>
      <c r="C680" s="6"/>
    </row>
    <row r="681" spans="1:3">
      <c r="A681" s="9"/>
      <c r="B681" s="6"/>
      <c r="C681" s="6"/>
    </row>
    <row r="682" spans="1:3">
      <c r="A682" s="9"/>
      <c r="B682" s="6"/>
      <c r="C682" s="6"/>
    </row>
    <row r="683" spans="1:3">
      <c r="A683" s="9"/>
      <c r="B683" s="6"/>
      <c r="C683" s="6"/>
    </row>
    <row r="684" spans="1:3">
      <c r="A684" s="9"/>
      <c r="B684" s="6"/>
      <c r="C684" s="6"/>
    </row>
    <row r="685" spans="1:3">
      <c r="A685" s="9"/>
      <c r="B685" s="6"/>
      <c r="C685" s="6"/>
    </row>
    <row r="686" spans="1:3">
      <c r="A686" s="9"/>
      <c r="B686" s="6"/>
      <c r="C686" s="6"/>
    </row>
    <row r="687" spans="1:3">
      <c r="A687" s="9"/>
      <c r="B687" s="6"/>
      <c r="C687" s="6"/>
    </row>
    <row r="688" spans="1:3">
      <c r="A688" s="9"/>
      <c r="B688" s="6"/>
      <c r="C688" s="6"/>
    </row>
    <row r="689" spans="1:3">
      <c r="A689" s="9"/>
      <c r="B689" s="6"/>
      <c r="C689" s="6"/>
    </row>
    <row r="690" spans="1:3">
      <c r="A690" s="9"/>
      <c r="B690" s="6"/>
      <c r="C690" s="6"/>
    </row>
    <row r="691" spans="1:3">
      <c r="A691" s="9"/>
      <c r="B691" s="6"/>
      <c r="C691" s="6"/>
    </row>
    <row r="692" spans="1:3">
      <c r="A692" s="9"/>
      <c r="B692" s="6"/>
      <c r="C692" s="6"/>
    </row>
    <row r="693" spans="1:3">
      <c r="A693" s="9"/>
      <c r="B693" s="6"/>
      <c r="C693" s="6"/>
    </row>
    <row r="694" spans="1:3">
      <c r="A694" s="9"/>
      <c r="B694" s="6"/>
      <c r="C694" s="6"/>
    </row>
    <row r="695" spans="1:3">
      <c r="A695" s="9"/>
      <c r="B695" s="6"/>
      <c r="C695" s="6"/>
    </row>
    <row r="696" spans="1:3">
      <c r="A696" s="9"/>
      <c r="B696" s="6"/>
      <c r="C696" s="6"/>
    </row>
    <row r="697" spans="1:3">
      <c r="A697" s="9"/>
      <c r="B697" s="6"/>
      <c r="C697" s="6"/>
    </row>
    <row r="698" spans="1:3">
      <c r="A698" s="9"/>
      <c r="B698" s="6"/>
      <c r="C698" s="6"/>
    </row>
    <row r="699" spans="1:3">
      <c r="A699" s="9"/>
      <c r="B699" s="6"/>
      <c r="C699" s="6"/>
    </row>
    <row r="700" spans="1:3">
      <c r="A700" s="9"/>
      <c r="B700" s="6"/>
      <c r="C700" s="6"/>
    </row>
    <row r="701" spans="1:3">
      <c r="A701" s="9"/>
      <c r="B701" s="6"/>
      <c r="C701" s="6"/>
    </row>
    <row r="702" spans="1:3">
      <c r="A702" s="9"/>
      <c r="B702" s="6"/>
      <c r="C702" s="6"/>
    </row>
    <row r="703" spans="1:3">
      <c r="A703" s="9"/>
      <c r="B703" s="6"/>
      <c r="C703" s="6"/>
    </row>
    <row r="704" spans="1:3">
      <c r="A704" s="9"/>
      <c r="B704" s="6"/>
      <c r="C704" s="6"/>
    </row>
    <row r="705" spans="1:3">
      <c r="A705" s="9"/>
      <c r="B705" s="6"/>
      <c r="C705" s="6"/>
    </row>
    <row r="706" spans="1:3">
      <c r="A706" s="9"/>
      <c r="B706" s="6"/>
      <c r="C706" s="6"/>
    </row>
    <row r="707" spans="1:3">
      <c r="A707" s="9"/>
      <c r="B707" s="6"/>
      <c r="C707" s="6"/>
    </row>
    <row r="708" spans="1:3">
      <c r="A708" s="9"/>
      <c r="B708" s="6"/>
      <c r="C708" s="6"/>
    </row>
    <row r="709" spans="1:3">
      <c r="A709" s="9"/>
      <c r="B709" s="6"/>
      <c r="C709" s="6"/>
    </row>
    <row r="710" spans="1:3">
      <c r="A710" s="9"/>
      <c r="B710" s="6"/>
      <c r="C710" s="6"/>
    </row>
    <row r="711" spans="1:3">
      <c r="A711" s="9"/>
      <c r="B711" s="6"/>
      <c r="C711" s="6"/>
    </row>
    <row r="712" spans="1:3">
      <c r="A712" s="9"/>
      <c r="B712" s="6"/>
      <c r="C712" s="6"/>
    </row>
    <row r="713" spans="1:3">
      <c r="A713" s="9"/>
      <c r="B713" s="6"/>
      <c r="C713" s="6"/>
    </row>
    <row r="714" spans="1:3">
      <c r="A714" s="9"/>
      <c r="B714" s="6"/>
      <c r="C714" s="6"/>
    </row>
    <row r="715" spans="1:3">
      <c r="A715" s="9"/>
      <c r="B715" s="6"/>
      <c r="C715" s="6"/>
    </row>
    <row r="716" spans="1:3">
      <c r="A716" s="9"/>
      <c r="B716" s="6"/>
      <c r="C716" s="6"/>
    </row>
    <row r="717" spans="1:3">
      <c r="A717" s="9"/>
      <c r="B717" s="6"/>
      <c r="C717" s="6"/>
    </row>
    <row r="718" spans="1:3">
      <c r="A718" s="9"/>
      <c r="B718" s="6"/>
      <c r="C718" s="6"/>
    </row>
    <row r="719" spans="1:3">
      <c r="A719" s="9"/>
      <c r="B719" s="6"/>
      <c r="C719" s="6"/>
    </row>
    <row r="720" spans="1:3">
      <c r="A720" s="9"/>
      <c r="B720" s="6"/>
      <c r="C720" s="6"/>
    </row>
    <row r="721" spans="1:3">
      <c r="A721" s="9"/>
      <c r="B721" s="6"/>
      <c r="C721" s="6"/>
    </row>
    <row r="722" spans="1:3">
      <c r="A722" s="9"/>
      <c r="B722" s="6"/>
      <c r="C722" s="6"/>
    </row>
    <row r="723" spans="1:3">
      <c r="A723" s="9"/>
      <c r="B723" s="6"/>
      <c r="C723" s="6"/>
    </row>
    <row r="724" spans="1:3">
      <c r="A724" s="9"/>
      <c r="B724" s="6"/>
      <c r="C724" s="6"/>
    </row>
    <row r="725" spans="1:3">
      <c r="A725" s="9"/>
      <c r="B725" s="6"/>
      <c r="C725" s="6"/>
    </row>
    <row r="726" spans="1:3">
      <c r="A726" s="9"/>
      <c r="B726" s="6"/>
      <c r="C726" s="6"/>
    </row>
    <row r="727" spans="1:3">
      <c r="A727" s="9"/>
      <c r="B727" s="6"/>
      <c r="C727" s="6"/>
    </row>
    <row r="728" spans="1:3">
      <c r="A728" s="9"/>
      <c r="B728" s="6"/>
      <c r="C728" s="6"/>
    </row>
    <row r="729" spans="1:3">
      <c r="A729" s="9"/>
      <c r="B729" s="6"/>
      <c r="C729" s="6"/>
    </row>
    <row r="730" spans="1:3">
      <c r="A730" s="9"/>
      <c r="B730" s="6"/>
      <c r="C730" s="6"/>
    </row>
    <row r="731" spans="1:3">
      <c r="A731" s="9"/>
      <c r="B731" s="6"/>
      <c r="C731" s="6"/>
    </row>
    <row r="732" spans="1:3">
      <c r="A732" s="9"/>
      <c r="B732" s="6"/>
      <c r="C732" s="6"/>
    </row>
    <row r="733" spans="1:3">
      <c r="A733" s="9"/>
      <c r="B733" s="6"/>
      <c r="C733" s="6"/>
    </row>
    <row r="734" spans="1:3">
      <c r="A734" s="9"/>
      <c r="B734" s="6"/>
      <c r="C734" s="6"/>
    </row>
    <row r="735" spans="1:3">
      <c r="A735" s="9"/>
      <c r="B735" s="6"/>
      <c r="C735" s="6"/>
    </row>
    <row r="736" spans="1:3">
      <c r="A736" s="9"/>
      <c r="B736" s="6"/>
      <c r="C736" s="6"/>
    </row>
    <row r="737" spans="1:3">
      <c r="A737" s="9"/>
      <c r="B737" s="6"/>
      <c r="C737" s="6"/>
    </row>
    <row r="738" spans="1:3">
      <c r="A738" s="9"/>
      <c r="B738" s="6"/>
      <c r="C738" s="6"/>
    </row>
    <row r="739" spans="1:3">
      <c r="A739" s="9"/>
      <c r="B739" s="6"/>
      <c r="C739" s="6"/>
    </row>
    <row r="740" spans="1:3">
      <c r="A740" s="9"/>
      <c r="B740" s="6"/>
      <c r="C740" s="6"/>
    </row>
    <row r="741" spans="1:3">
      <c r="A741" s="9"/>
      <c r="B741" s="6"/>
      <c r="C741" s="6"/>
    </row>
    <row r="742" spans="1:3">
      <c r="A742" s="9"/>
      <c r="B742" s="6"/>
      <c r="C742" s="6"/>
    </row>
    <row r="743" spans="1:3">
      <c r="A743" s="9"/>
      <c r="B743" s="6"/>
      <c r="C743" s="6"/>
    </row>
    <row r="744" spans="1:3">
      <c r="A744" s="9"/>
      <c r="B744" s="6"/>
      <c r="C744" s="6"/>
    </row>
    <row r="745" spans="1:3">
      <c r="A745" s="9"/>
      <c r="B745" s="6"/>
      <c r="C745" s="6"/>
    </row>
    <row r="746" spans="1:3">
      <c r="A746" s="9"/>
      <c r="B746" s="6"/>
      <c r="C746" s="6"/>
    </row>
    <row r="747" spans="1:3">
      <c r="A747" s="9"/>
      <c r="B747" s="6"/>
      <c r="C747" s="6"/>
    </row>
    <row r="748" spans="1:3">
      <c r="A748" s="9"/>
      <c r="B748" s="6"/>
      <c r="C748" s="6"/>
    </row>
    <row r="749" spans="1:3">
      <c r="A749" s="9"/>
      <c r="B749" s="6"/>
      <c r="C749" s="6"/>
    </row>
    <row r="750" spans="1:3">
      <c r="A750" s="9"/>
      <c r="B750" s="6"/>
      <c r="C750" s="6"/>
    </row>
    <row r="751" spans="1:3">
      <c r="A751" s="9"/>
      <c r="B751" s="6"/>
      <c r="C751" s="6"/>
    </row>
    <row r="752" spans="1:3">
      <c r="A752" s="9"/>
      <c r="B752" s="6"/>
      <c r="C752" s="6"/>
    </row>
    <row r="753" spans="1:3">
      <c r="A753" s="9"/>
      <c r="B753" s="6"/>
      <c r="C753" s="6"/>
    </row>
    <row r="754" spans="1:3">
      <c r="A754" s="9"/>
      <c r="B754" s="6"/>
      <c r="C754" s="6"/>
    </row>
    <row r="755" spans="1:3">
      <c r="A755" s="9"/>
      <c r="B755" s="6"/>
      <c r="C755" s="6"/>
    </row>
    <row r="756" spans="1:3">
      <c r="A756" s="9"/>
      <c r="B756" s="6"/>
      <c r="C756" s="6"/>
    </row>
    <row r="757" spans="1:3">
      <c r="A757" s="9"/>
      <c r="B757" s="6"/>
      <c r="C757" s="6"/>
    </row>
    <row r="758" spans="1:3">
      <c r="A758" s="9"/>
      <c r="B758" s="6"/>
      <c r="C758" s="6"/>
    </row>
    <row r="759" spans="1:3">
      <c r="A759" s="9"/>
      <c r="B759" s="6"/>
      <c r="C759" s="6"/>
    </row>
    <row r="760" spans="1:3">
      <c r="A760" s="9"/>
      <c r="B760" s="6"/>
      <c r="C760" s="6"/>
    </row>
    <row r="761" spans="1:3">
      <c r="A761" s="9"/>
      <c r="B761" s="6"/>
      <c r="C761" s="6"/>
    </row>
    <row r="762" spans="1:3">
      <c r="A762" s="9"/>
      <c r="B762" s="6"/>
      <c r="C762" s="6"/>
    </row>
    <row r="763" spans="1:3">
      <c r="A763" s="9"/>
      <c r="B763" s="6"/>
      <c r="C763" s="6"/>
    </row>
    <row r="764" spans="1:3">
      <c r="A764" s="9"/>
      <c r="B764" s="6"/>
      <c r="C764" s="6"/>
    </row>
    <row r="765" spans="1:3">
      <c r="A765" s="9"/>
      <c r="B765" s="6"/>
      <c r="C765" s="6"/>
    </row>
    <row r="766" spans="1:3">
      <c r="A766" s="9"/>
      <c r="B766" s="6"/>
      <c r="C766" s="6"/>
    </row>
    <row r="767" spans="1:3">
      <c r="A767" s="9"/>
      <c r="B767" s="6"/>
      <c r="C767" s="6"/>
    </row>
    <row r="768" spans="1:3">
      <c r="A768" s="9"/>
      <c r="B768" s="6"/>
      <c r="C768" s="6"/>
    </row>
    <row r="769" spans="1:3">
      <c r="A769" s="9"/>
      <c r="B769" s="6"/>
      <c r="C769" s="6"/>
    </row>
    <row r="770" spans="1:3">
      <c r="A770" s="9"/>
      <c r="B770" s="6"/>
      <c r="C770" s="6"/>
    </row>
    <row r="771" spans="1:3">
      <c r="A771" s="9"/>
      <c r="B771" s="6"/>
      <c r="C771" s="6"/>
    </row>
    <row r="772" spans="1:3">
      <c r="A772" s="9"/>
      <c r="B772" s="6"/>
      <c r="C772" s="6"/>
    </row>
    <row r="773" spans="1:3">
      <c r="A773" s="9"/>
      <c r="B773" s="6"/>
      <c r="C773" s="6"/>
    </row>
    <row r="774" spans="1:3">
      <c r="A774" s="9"/>
      <c r="B774" s="6"/>
      <c r="C774" s="6"/>
    </row>
    <row r="775" spans="1:3">
      <c r="A775" s="9"/>
      <c r="B775" s="6"/>
      <c r="C775" s="6"/>
    </row>
    <row r="776" spans="1:3">
      <c r="A776" s="9"/>
      <c r="B776" s="6"/>
      <c r="C776" s="6"/>
    </row>
    <row r="777" spans="1:3">
      <c r="A777" s="9"/>
      <c r="B777" s="6"/>
      <c r="C777" s="6"/>
    </row>
    <row r="778" spans="1:3">
      <c r="A778" s="9"/>
      <c r="B778" s="6"/>
      <c r="C778" s="6"/>
    </row>
    <row r="779" spans="1:3">
      <c r="A779" s="9"/>
      <c r="B779" s="6"/>
      <c r="C779" s="6"/>
    </row>
    <row r="780" spans="1:3">
      <c r="A780" s="9"/>
      <c r="B780" s="6"/>
      <c r="C780" s="6"/>
    </row>
    <row r="781" spans="1:3">
      <c r="A781" s="9"/>
      <c r="B781" s="6"/>
      <c r="C781" s="6"/>
    </row>
    <row r="782" spans="1:3">
      <c r="A782" s="9"/>
      <c r="B782" s="6"/>
      <c r="C782" s="6"/>
    </row>
    <row r="783" spans="1:3">
      <c r="A783" s="9"/>
      <c r="B783" s="6"/>
      <c r="C783" s="6"/>
    </row>
    <row r="784" spans="1:3">
      <c r="A784" s="9"/>
      <c r="B784" s="6"/>
      <c r="C784" s="6"/>
    </row>
    <row r="785" spans="1:3">
      <c r="A785" s="9"/>
      <c r="B785" s="6"/>
      <c r="C785" s="6"/>
    </row>
    <row r="786" spans="1:3">
      <c r="A786" s="9"/>
      <c r="B786" s="6"/>
      <c r="C786" s="6"/>
    </row>
    <row r="787" spans="1:3">
      <c r="A787" s="9"/>
      <c r="B787" s="6"/>
      <c r="C787" s="6"/>
    </row>
    <row r="788" spans="1:3">
      <c r="A788" s="9"/>
      <c r="B788" s="6"/>
      <c r="C788" s="6"/>
    </row>
    <row r="789" spans="1:3">
      <c r="A789" s="9"/>
      <c r="B789" s="6"/>
      <c r="C789" s="6"/>
    </row>
    <row r="790" spans="1:3">
      <c r="A790" s="9"/>
      <c r="B790" s="6"/>
      <c r="C790" s="6"/>
    </row>
    <row r="791" spans="1:3">
      <c r="A791" s="9"/>
      <c r="B791" s="6"/>
      <c r="C791" s="6"/>
    </row>
    <row r="792" spans="1:3">
      <c r="A792" s="9"/>
      <c r="B792" s="6"/>
      <c r="C792" s="6"/>
    </row>
    <row r="793" spans="1:3">
      <c r="A793" s="9"/>
      <c r="B793" s="6"/>
      <c r="C793" s="6"/>
    </row>
    <row r="794" spans="1:3">
      <c r="A794" s="9"/>
      <c r="B794" s="6"/>
      <c r="C794" s="6"/>
    </row>
    <row r="795" spans="1:3">
      <c r="A795" s="9"/>
      <c r="B795" s="6"/>
      <c r="C795" s="6"/>
    </row>
    <row r="796" spans="1:3">
      <c r="A796" s="9"/>
      <c r="B796" s="6"/>
      <c r="C796" s="6"/>
    </row>
    <row r="797" spans="1:3">
      <c r="A797" s="9"/>
      <c r="B797" s="6"/>
      <c r="C797" s="6"/>
    </row>
    <row r="798" spans="1:3">
      <c r="A798" s="9"/>
      <c r="B798" s="6"/>
      <c r="C798" s="6"/>
    </row>
    <row r="799" spans="1:3">
      <c r="A799" s="9"/>
      <c r="B799" s="6"/>
      <c r="C799" s="6"/>
    </row>
    <row r="800" spans="1:3">
      <c r="A800" s="9"/>
      <c r="B800" s="6"/>
      <c r="C800" s="6"/>
    </row>
    <row r="801" spans="1:3">
      <c r="A801" s="9"/>
      <c r="B801" s="6"/>
      <c r="C801" s="6"/>
    </row>
    <row r="802" spans="1:3">
      <c r="A802" s="9"/>
      <c r="B802" s="6"/>
      <c r="C802" s="6"/>
    </row>
    <row r="803" spans="1:3">
      <c r="A803" s="9"/>
      <c r="B803" s="6"/>
      <c r="C803" s="6"/>
    </row>
    <row r="804" spans="1:3">
      <c r="A804" s="9"/>
      <c r="B804" s="6"/>
      <c r="C804" s="6"/>
    </row>
    <row r="805" spans="1:3">
      <c r="A805" s="9"/>
      <c r="B805" s="6"/>
      <c r="C805" s="6"/>
    </row>
    <row r="806" spans="1:3">
      <c r="A806" s="9"/>
      <c r="B806" s="6"/>
      <c r="C806" s="6"/>
    </row>
    <row r="807" spans="1:3">
      <c r="A807" s="9"/>
      <c r="B807" s="6"/>
      <c r="C807" s="6"/>
    </row>
    <row r="808" spans="1:3">
      <c r="A808" s="9"/>
      <c r="B808" s="6"/>
      <c r="C808" s="6"/>
    </row>
    <row r="809" spans="1:3">
      <c r="A809" s="9"/>
      <c r="B809" s="6"/>
      <c r="C809" s="6"/>
    </row>
    <row r="810" spans="1:3">
      <c r="A810" s="9"/>
      <c r="B810" s="6"/>
      <c r="C810" s="6"/>
    </row>
    <row r="811" spans="1:3">
      <c r="A811" s="9"/>
      <c r="B811" s="6"/>
      <c r="C811" s="6"/>
    </row>
    <row r="812" spans="1:3">
      <c r="A812" s="9"/>
      <c r="B812" s="6"/>
      <c r="C812" s="6"/>
    </row>
    <row r="813" spans="1:3">
      <c r="A813" s="9"/>
      <c r="B813" s="6"/>
      <c r="C813" s="6"/>
    </row>
    <row r="814" spans="1:3">
      <c r="A814" s="9"/>
      <c r="B814" s="6"/>
      <c r="C814" s="6"/>
    </row>
    <row r="815" spans="1:3">
      <c r="A815" s="9"/>
      <c r="B815" s="6"/>
      <c r="C815" s="6"/>
    </row>
    <row r="816" spans="1:3">
      <c r="A816" s="9"/>
      <c r="B816" s="6"/>
      <c r="C816" s="6"/>
    </row>
    <row r="817" spans="1:3">
      <c r="A817" s="9"/>
      <c r="B817" s="6"/>
      <c r="C817" s="6"/>
    </row>
    <row r="818" spans="1:3">
      <c r="A818" s="9"/>
      <c r="B818" s="6"/>
      <c r="C818" s="6"/>
    </row>
    <row r="819" spans="1:3">
      <c r="A819" s="9"/>
      <c r="B819" s="6"/>
      <c r="C819" s="6"/>
    </row>
    <row r="820" spans="1:3">
      <c r="A820" s="9"/>
      <c r="B820" s="6"/>
      <c r="C820" s="6"/>
    </row>
    <row r="821" spans="1:3">
      <c r="A821" s="9"/>
      <c r="B821" s="6"/>
      <c r="C821" s="6"/>
    </row>
    <row r="822" spans="1:3">
      <c r="A822" s="9"/>
      <c r="B822" s="6"/>
      <c r="C822" s="6"/>
    </row>
    <row r="823" spans="1:3">
      <c r="A823" s="9"/>
      <c r="B823" s="6"/>
      <c r="C823" s="6"/>
    </row>
    <row r="824" spans="1:3">
      <c r="A824" s="9"/>
      <c r="B824" s="6"/>
      <c r="C824" s="6"/>
    </row>
    <row r="825" spans="1:3">
      <c r="A825" s="9"/>
      <c r="B825" s="6"/>
      <c r="C825" s="6"/>
    </row>
    <row r="826" spans="1:3">
      <c r="A826" s="9"/>
      <c r="B826" s="6"/>
      <c r="C826" s="6"/>
    </row>
    <row r="827" spans="1:3">
      <c r="A827" s="9"/>
      <c r="B827" s="6"/>
      <c r="C827" s="6"/>
    </row>
    <row r="828" spans="1:3">
      <c r="A828" s="9"/>
      <c r="B828" s="6"/>
      <c r="C828" s="6"/>
    </row>
    <row r="829" spans="1:3">
      <c r="A829" s="9"/>
      <c r="B829" s="6"/>
      <c r="C829" s="6"/>
    </row>
    <row r="830" spans="1:3">
      <c r="A830" s="9"/>
      <c r="B830" s="6"/>
      <c r="C830" s="6"/>
    </row>
    <row r="831" spans="1:3">
      <c r="A831" s="9"/>
      <c r="B831" s="6"/>
      <c r="C831" s="6"/>
    </row>
    <row r="832" spans="1:3">
      <c r="A832" s="9"/>
      <c r="B832" s="6"/>
      <c r="C832" s="6"/>
    </row>
    <row r="833" spans="1:3">
      <c r="A833" s="9"/>
      <c r="B833" s="6"/>
      <c r="C833" s="6"/>
    </row>
    <row r="834" spans="1:3">
      <c r="A834" s="9"/>
      <c r="B834" s="6"/>
      <c r="C834" s="6"/>
    </row>
    <row r="835" spans="1:3">
      <c r="A835" s="9"/>
      <c r="B835" s="6"/>
      <c r="C835" s="6"/>
    </row>
    <row r="836" spans="1:3">
      <c r="A836" s="9"/>
      <c r="B836" s="6"/>
      <c r="C836" s="6"/>
    </row>
    <row r="837" spans="1:3">
      <c r="A837" s="9"/>
      <c r="B837" s="6"/>
      <c r="C837" s="6"/>
    </row>
    <row r="838" spans="1:3">
      <c r="A838" s="9"/>
      <c r="B838" s="6"/>
      <c r="C838" s="6"/>
    </row>
    <row r="839" spans="1:3">
      <c r="A839" s="9"/>
      <c r="B839" s="6"/>
      <c r="C839" s="6"/>
    </row>
    <row r="840" spans="1:3">
      <c r="A840" s="9"/>
      <c r="B840" s="6"/>
      <c r="C840" s="6"/>
    </row>
    <row r="841" spans="1:3">
      <c r="A841" s="9"/>
      <c r="B841" s="6"/>
      <c r="C841" s="6"/>
    </row>
    <row r="842" spans="1:3">
      <c r="A842" s="9"/>
      <c r="B842" s="6"/>
      <c r="C842" s="6"/>
    </row>
    <row r="843" spans="1:3">
      <c r="A843" s="9"/>
      <c r="B843" s="6"/>
      <c r="C843" s="6"/>
    </row>
    <row r="844" spans="1:3">
      <c r="A844" s="9"/>
      <c r="B844" s="6"/>
      <c r="C844" s="6"/>
    </row>
    <row r="845" spans="1:3">
      <c r="A845" s="9"/>
      <c r="B845" s="6"/>
      <c r="C845" s="6"/>
    </row>
    <row r="846" spans="1:3">
      <c r="A846" s="9"/>
      <c r="B846" s="6"/>
      <c r="C846" s="6"/>
    </row>
    <row r="847" spans="1:3">
      <c r="A847" s="9"/>
      <c r="B847" s="6"/>
      <c r="C847" s="6"/>
    </row>
    <row r="848" spans="1:3">
      <c r="A848" s="9"/>
      <c r="B848" s="6"/>
      <c r="C848" s="6"/>
    </row>
    <row r="849" spans="1:3">
      <c r="A849" s="9"/>
      <c r="B849" s="6"/>
      <c r="C849" s="6"/>
    </row>
    <row r="850" spans="1:3">
      <c r="A850" s="9"/>
      <c r="B850" s="6"/>
      <c r="C850" s="6"/>
    </row>
    <row r="851" spans="1:3">
      <c r="A851" s="9"/>
      <c r="B851" s="6"/>
      <c r="C851" s="6"/>
    </row>
    <row r="852" spans="1:3">
      <c r="A852" s="9"/>
      <c r="B852" s="6"/>
      <c r="C852" s="6"/>
    </row>
    <row r="853" spans="1:3">
      <c r="A853" s="9"/>
      <c r="B853" s="6"/>
      <c r="C853" s="6"/>
    </row>
    <row r="854" spans="1:3">
      <c r="A854" s="9"/>
      <c r="B854" s="6"/>
      <c r="C854" s="6"/>
    </row>
    <row r="855" spans="1:3">
      <c r="A855" s="9"/>
      <c r="B855" s="6"/>
      <c r="C855" s="6"/>
    </row>
    <row r="856" spans="1:3">
      <c r="A856" s="9"/>
      <c r="B856" s="6"/>
      <c r="C856" s="6"/>
    </row>
    <row r="857" spans="1:3">
      <c r="A857" s="9"/>
      <c r="B857" s="6"/>
      <c r="C857" s="6"/>
    </row>
    <row r="858" spans="1:3">
      <c r="A858" s="9"/>
      <c r="B858" s="6"/>
      <c r="C858" s="6"/>
    </row>
    <row r="859" spans="1:3">
      <c r="A859" s="9"/>
      <c r="B859" s="6"/>
      <c r="C859" s="6"/>
    </row>
    <row r="860" spans="1:3">
      <c r="A860" s="9"/>
      <c r="B860" s="6"/>
      <c r="C860" s="6"/>
    </row>
    <row r="861" spans="1:3">
      <c r="A861" s="9"/>
      <c r="B861" s="6"/>
      <c r="C861" s="6"/>
    </row>
    <row r="862" spans="1:3">
      <c r="A862" s="9"/>
      <c r="B862" s="6"/>
      <c r="C862" s="6"/>
    </row>
    <row r="863" spans="1:3">
      <c r="A863" s="9"/>
      <c r="B863" s="6"/>
      <c r="C863" s="6"/>
    </row>
    <row r="864" spans="1:3">
      <c r="A864" s="9"/>
      <c r="B864" s="6"/>
      <c r="C864" s="6"/>
    </row>
    <row r="865" spans="1:3">
      <c r="A865" s="9"/>
      <c r="B865" s="6"/>
      <c r="C865" s="6"/>
    </row>
    <row r="866" spans="1:3">
      <c r="A866" s="9"/>
      <c r="B866" s="6"/>
      <c r="C866" s="6"/>
    </row>
    <row r="867" spans="1:3">
      <c r="A867" s="9"/>
      <c r="B867" s="6"/>
      <c r="C867" s="6"/>
    </row>
    <row r="868" spans="1:3">
      <c r="A868" s="9"/>
      <c r="B868" s="6"/>
      <c r="C868" s="6"/>
    </row>
    <row r="869" spans="1:3">
      <c r="A869" s="9"/>
      <c r="B869" s="6"/>
      <c r="C869" s="6"/>
    </row>
    <row r="870" spans="1:3">
      <c r="A870" s="9"/>
      <c r="B870" s="6"/>
      <c r="C870" s="6"/>
    </row>
    <row r="871" spans="1:3">
      <c r="A871" s="9"/>
      <c r="B871" s="6"/>
      <c r="C871" s="6"/>
    </row>
    <row r="872" spans="1:3">
      <c r="A872" s="9"/>
      <c r="B872" s="6"/>
      <c r="C872" s="6"/>
    </row>
    <row r="873" spans="1:3">
      <c r="A873" s="9"/>
      <c r="B873" s="6"/>
      <c r="C873" s="6"/>
    </row>
    <row r="874" spans="1:3">
      <c r="A874" s="9"/>
      <c r="B874" s="6"/>
      <c r="C874" s="6"/>
    </row>
    <row r="875" spans="1:3">
      <c r="A875" s="9"/>
      <c r="B875" s="6"/>
      <c r="C875" s="6"/>
    </row>
    <row r="876" spans="1:3">
      <c r="A876" s="9"/>
      <c r="B876" s="6"/>
      <c r="C876" s="6"/>
    </row>
    <row r="877" spans="1:3">
      <c r="A877" s="9"/>
      <c r="B877" s="6"/>
      <c r="C877" s="6"/>
    </row>
    <row r="878" spans="1:3">
      <c r="A878" s="9"/>
      <c r="B878" s="6"/>
      <c r="C878" s="6"/>
    </row>
    <row r="879" spans="1:3">
      <c r="A879" s="9"/>
      <c r="B879" s="6"/>
      <c r="C879" s="6"/>
    </row>
    <row r="880" spans="1:3">
      <c r="A880" s="9"/>
      <c r="B880" s="6"/>
      <c r="C880" s="6"/>
    </row>
    <row r="881" spans="1:3">
      <c r="A881" s="9"/>
      <c r="B881" s="6"/>
      <c r="C881" s="6"/>
    </row>
    <row r="882" spans="1:3">
      <c r="A882" s="9"/>
      <c r="B882" s="6"/>
      <c r="C882" s="6"/>
    </row>
    <row r="883" spans="1:3">
      <c r="A883" s="9"/>
      <c r="B883" s="6"/>
      <c r="C883" s="6"/>
    </row>
    <row r="884" spans="1:3">
      <c r="A884" s="9"/>
      <c r="B884" s="6"/>
      <c r="C884" s="6"/>
    </row>
    <row r="885" spans="1:3">
      <c r="A885" s="9"/>
      <c r="B885" s="6"/>
      <c r="C885" s="6"/>
    </row>
    <row r="886" spans="1:3">
      <c r="A886" s="9"/>
      <c r="B886" s="6"/>
      <c r="C886" s="6"/>
    </row>
    <row r="887" spans="1:3">
      <c r="A887" s="9"/>
      <c r="B887" s="6"/>
      <c r="C887" s="6"/>
    </row>
    <row r="888" spans="1:3">
      <c r="A888" s="9"/>
      <c r="B888" s="6"/>
      <c r="C888" s="6"/>
    </row>
    <row r="889" spans="1:3">
      <c r="A889" s="9"/>
      <c r="B889" s="6"/>
      <c r="C889" s="6"/>
    </row>
    <row r="890" spans="1:3">
      <c r="A890" s="9"/>
      <c r="B890" s="6"/>
      <c r="C890" s="6"/>
    </row>
    <row r="891" spans="1:3">
      <c r="A891" s="9"/>
      <c r="B891" s="6"/>
      <c r="C891" s="6"/>
    </row>
    <row r="892" spans="1:3">
      <c r="A892" s="9"/>
      <c r="B892" s="6"/>
      <c r="C892" s="6"/>
    </row>
    <row r="893" spans="1:3">
      <c r="A893" s="9"/>
      <c r="B893" s="6"/>
      <c r="C893" s="6"/>
    </row>
    <row r="894" spans="1:3">
      <c r="A894" s="9"/>
      <c r="B894" s="6"/>
      <c r="C894" s="6"/>
    </row>
    <row r="895" spans="1:3">
      <c r="A895" s="9"/>
      <c r="B895" s="6"/>
      <c r="C895" s="6"/>
    </row>
    <row r="896" spans="1:3">
      <c r="A896" s="9"/>
      <c r="B896" s="6"/>
      <c r="C896" s="6"/>
    </row>
    <row r="897" spans="1:3">
      <c r="A897" s="9"/>
      <c r="B897" s="6"/>
      <c r="C897" s="6"/>
    </row>
    <row r="898" spans="1:3">
      <c r="A898" s="9"/>
      <c r="B898" s="6"/>
      <c r="C898" s="6"/>
    </row>
    <row r="899" spans="1:3">
      <c r="A899" s="9"/>
      <c r="B899" s="6"/>
      <c r="C899" s="6"/>
    </row>
    <row r="900" spans="1:3">
      <c r="A900" s="9"/>
      <c r="B900" s="6"/>
      <c r="C900" s="6"/>
    </row>
    <row r="901" spans="1:3">
      <c r="A901" s="9"/>
      <c r="B901" s="6"/>
      <c r="C901" s="6"/>
    </row>
    <row r="902" spans="1:3">
      <c r="A902" s="9"/>
      <c r="B902" s="6"/>
      <c r="C902" s="6"/>
    </row>
    <row r="903" spans="1:3">
      <c r="A903" s="9"/>
      <c r="B903" s="6"/>
      <c r="C903" s="6"/>
    </row>
    <row r="904" spans="1:3">
      <c r="A904" s="9"/>
      <c r="B904" s="6"/>
      <c r="C904" s="6"/>
    </row>
    <row r="905" spans="1:3">
      <c r="A905" s="9"/>
      <c r="B905" s="6"/>
      <c r="C905" s="6"/>
    </row>
    <row r="906" spans="1:3">
      <c r="A906" s="9"/>
      <c r="B906" s="6"/>
      <c r="C906" s="6"/>
    </row>
    <row r="907" spans="1:3">
      <c r="A907" s="9"/>
      <c r="B907" s="6"/>
      <c r="C907" s="6"/>
    </row>
    <row r="908" spans="1:3">
      <c r="A908" s="9"/>
      <c r="B908" s="6"/>
      <c r="C908" s="6"/>
    </row>
    <row r="909" spans="1:3">
      <c r="A909" s="9"/>
      <c r="B909" s="6"/>
      <c r="C909" s="6"/>
    </row>
    <row r="910" spans="1:3">
      <c r="A910" s="9"/>
      <c r="B910" s="6"/>
      <c r="C910" s="6"/>
    </row>
    <row r="911" spans="1:3">
      <c r="A911" s="9"/>
      <c r="B911" s="6"/>
      <c r="C911" s="6"/>
    </row>
    <row r="912" spans="1:3">
      <c r="A912" s="9"/>
      <c r="B912" s="6"/>
      <c r="C912" s="6"/>
    </row>
    <row r="913" spans="1:3">
      <c r="A913" s="9"/>
      <c r="B913" s="6"/>
      <c r="C913" s="6"/>
    </row>
    <row r="914" spans="1:3">
      <c r="A914" s="9"/>
      <c r="B914" s="6"/>
      <c r="C914" s="6"/>
    </row>
    <row r="915" spans="1:3">
      <c r="A915" s="9"/>
      <c r="B915" s="6"/>
      <c r="C915" s="6"/>
    </row>
    <row r="916" spans="1:3">
      <c r="A916" s="9"/>
      <c r="B916" s="6"/>
      <c r="C916" s="6"/>
    </row>
    <row r="917" spans="1:3">
      <c r="A917" s="9"/>
      <c r="B917" s="6"/>
      <c r="C917" s="6"/>
    </row>
    <row r="918" spans="1:3">
      <c r="A918" s="9"/>
      <c r="B918" s="6"/>
      <c r="C918" s="6"/>
    </row>
    <row r="919" spans="1:3">
      <c r="A919" s="9"/>
      <c r="B919" s="6"/>
      <c r="C919" s="6"/>
    </row>
    <row r="920" spans="1:3">
      <c r="A920" s="9"/>
      <c r="B920" s="6"/>
      <c r="C920" s="6"/>
    </row>
    <row r="921" spans="1:3">
      <c r="A921" s="9"/>
      <c r="B921" s="6"/>
      <c r="C921" s="6"/>
    </row>
    <row r="922" spans="1:3">
      <c r="A922" s="9"/>
      <c r="B922" s="6"/>
      <c r="C922" s="6"/>
    </row>
    <row r="923" spans="1:3">
      <c r="A923" s="9"/>
      <c r="B923" s="6"/>
      <c r="C923" s="6"/>
    </row>
    <row r="924" spans="1:3">
      <c r="A924" s="9"/>
      <c r="B924" s="6"/>
      <c r="C924" s="6"/>
    </row>
    <row r="925" spans="1:3">
      <c r="A925" s="9"/>
      <c r="B925" s="6"/>
      <c r="C925" s="6"/>
    </row>
    <row r="926" spans="1:3">
      <c r="A926" s="9"/>
      <c r="B926" s="6"/>
      <c r="C926" s="6"/>
    </row>
    <row r="927" spans="1:3">
      <c r="A927" s="9"/>
      <c r="B927" s="6"/>
      <c r="C927" s="6"/>
    </row>
    <row r="928" spans="1:3">
      <c r="A928" s="9"/>
      <c r="B928" s="6"/>
      <c r="C928" s="6"/>
    </row>
    <row r="929" spans="1:3">
      <c r="A929" s="9"/>
      <c r="B929" s="6"/>
      <c r="C929" s="6"/>
    </row>
    <row r="930" spans="1:3">
      <c r="A930" s="9"/>
      <c r="B930" s="6"/>
      <c r="C930" s="6"/>
    </row>
    <row r="931" spans="1:3">
      <c r="A931" s="9"/>
      <c r="B931" s="6"/>
      <c r="C931" s="6"/>
    </row>
    <row r="932" spans="1:3">
      <c r="A932" s="9"/>
      <c r="B932" s="6"/>
      <c r="C932" s="6"/>
    </row>
    <row r="933" spans="1:3">
      <c r="A933" s="9"/>
      <c r="B933" s="6"/>
      <c r="C933" s="6"/>
    </row>
    <row r="934" spans="1:3">
      <c r="A934" s="9"/>
      <c r="B934" s="6"/>
      <c r="C934" s="6"/>
    </row>
    <row r="935" spans="1:3">
      <c r="A935" s="9"/>
      <c r="B935" s="6"/>
      <c r="C935" s="6"/>
    </row>
    <row r="936" spans="1:3">
      <c r="A936" s="9"/>
      <c r="B936" s="6"/>
      <c r="C936" s="6"/>
    </row>
    <row r="937" spans="1:3">
      <c r="A937" s="9"/>
      <c r="B937" s="6"/>
      <c r="C937" s="6"/>
    </row>
    <row r="938" spans="1:3">
      <c r="A938" s="9"/>
      <c r="B938" s="6"/>
      <c r="C938" s="6"/>
    </row>
    <row r="939" spans="1:3">
      <c r="A939" s="9"/>
      <c r="B939" s="6"/>
      <c r="C939" s="6"/>
    </row>
    <row r="940" spans="1:3">
      <c r="A940" s="9"/>
      <c r="B940" s="6"/>
      <c r="C940" s="6"/>
    </row>
    <row r="941" spans="1:3">
      <c r="A941" s="9"/>
      <c r="B941" s="6"/>
      <c r="C941" s="6"/>
    </row>
    <row r="942" spans="1:3">
      <c r="A942" s="9"/>
      <c r="B942" s="6"/>
      <c r="C942" s="6"/>
    </row>
    <row r="943" spans="1:3">
      <c r="A943" s="9"/>
      <c r="B943" s="6"/>
      <c r="C943" s="6"/>
    </row>
    <row r="944" spans="1:3">
      <c r="A944" s="9"/>
      <c r="B944" s="6"/>
      <c r="C944" s="6"/>
    </row>
    <row r="945" spans="1:3">
      <c r="A945" s="9"/>
      <c r="B945" s="6"/>
      <c r="C945" s="6"/>
    </row>
    <row r="946" spans="1:3">
      <c r="A946" s="9"/>
      <c r="B946" s="6"/>
      <c r="C946" s="6"/>
    </row>
    <row r="947" spans="1:3">
      <c r="A947" s="9"/>
      <c r="B947" s="6"/>
      <c r="C947" s="6"/>
    </row>
    <row r="948" spans="1:3">
      <c r="A948" s="9"/>
      <c r="B948" s="6"/>
      <c r="C948" s="6"/>
    </row>
    <row r="949" spans="1:3">
      <c r="A949" s="9"/>
      <c r="B949" s="6"/>
      <c r="C949" s="6"/>
    </row>
    <row r="950" spans="1:3">
      <c r="A950" s="9"/>
      <c r="B950" s="6"/>
      <c r="C950" s="6"/>
    </row>
    <row r="951" spans="1:3">
      <c r="A951" s="9"/>
      <c r="B951" s="6"/>
      <c r="C951" s="6"/>
    </row>
    <row r="952" spans="1:3">
      <c r="A952" s="9"/>
      <c r="B952" s="6"/>
      <c r="C952" s="6"/>
    </row>
    <row r="953" spans="1:3">
      <c r="A953" s="9"/>
      <c r="B953" s="6"/>
      <c r="C953" s="6"/>
    </row>
    <row r="954" spans="1:3">
      <c r="A954" s="9"/>
      <c r="B954" s="6"/>
      <c r="C954" s="6"/>
    </row>
    <row r="955" spans="1:3">
      <c r="A955" s="9"/>
      <c r="B955" s="6"/>
      <c r="C955" s="6"/>
    </row>
    <row r="956" spans="1:3">
      <c r="A956" s="9"/>
      <c r="B956" s="6"/>
      <c r="C956" s="6"/>
    </row>
    <row r="957" spans="1:3">
      <c r="A957" s="9"/>
      <c r="B957" s="6"/>
      <c r="C957" s="6"/>
    </row>
    <row r="958" spans="1:3">
      <c r="A958" s="9"/>
      <c r="B958" s="6"/>
      <c r="C958" s="6"/>
    </row>
    <row r="959" spans="1:3">
      <c r="A959" s="9"/>
      <c r="B959" s="6"/>
      <c r="C959" s="6"/>
    </row>
    <row r="960" spans="1:3">
      <c r="A960" s="9"/>
      <c r="B960" s="6"/>
      <c r="C960" s="6"/>
    </row>
    <row r="961" spans="1:3">
      <c r="A961" s="9"/>
      <c r="B961" s="6"/>
      <c r="C961" s="6"/>
    </row>
    <row r="962" spans="1:3">
      <c r="A962" s="9"/>
      <c r="B962" s="6"/>
      <c r="C962" s="6"/>
    </row>
    <row r="963" spans="1:3">
      <c r="A963" s="9"/>
      <c r="B963" s="6"/>
      <c r="C963" s="6"/>
    </row>
    <row r="964" spans="1:3">
      <c r="A964" s="9"/>
      <c r="B964" s="6"/>
      <c r="C964" s="6"/>
    </row>
    <row r="965" spans="1:3">
      <c r="A965" s="9"/>
      <c r="B965" s="6"/>
      <c r="C965" s="6"/>
    </row>
    <row r="966" spans="1:3">
      <c r="A966" s="9"/>
      <c r="B966" s="6"/>
      <c r="C966" s="6"/>
    </row>
    <row r="967" spans="1:3">
      <c r="A967" s="9"/>
      <c r="B967" s="6"/>
      <c r="C967" s="6"/>
    </row>
    <row r="968" spans="1:3">
      <c r="A968" s="9"/>
      <c r="B968" s="6"/>
      <c r="C968" s="6"/>
    </row>
    <row r="969" spans="1:3">
      <c r="A969" s="9"/>
      <c r="B969" s="6"/>
      <c r="C969" s="6"/>
    </row>
    <row r="970" spans="1:3">
      <c r="A970" s="9"/>
      <c r="B970" s="6"/>
      <c r="C970" s="6"/>
    </row>
    <row r="971" spans="1:3">
      <c r="A971" s="9"/>
      <c r="B971" s="6"/>
      <c r="C971" s="6"/>
    </row>
    <row r="972" spans="1:3">
      <c r="A972" s="9"/>
      <c r="B972" s="6"/>
      <c r="C972" s="6"/>
    </row>
    <row r="973" spans="1:3">
      <c r="A973" s="9"/>
      <c r="B973" s="6"/>
      <c r="C973" s="6"/>
    </row>
    <row r="974" spans="1:3">
      <c r="A974" s="9"/>
      <c r="B974" s="6"/>
      <c r="C974" s="6"/>
    </row>
    <row r="975" spans="1:3">
      <c r="A975" s="9"/>
      <c r="B975" s="6"/>
      <c r="C975" s="6"/>
    </row>
    <row r="976" spans="1:3">
      <c r="A976" s="9"/>
      <c r="B976" s="6"/>
      <c r="C976" s="6"/>
    </row>
    <row r="977" spans="1:3">
      <c r="A977" s="9"/>
      <c r="B977" s="6"/>
      <c r="C977" s="6"/>
    </row>
    <row r="978" spans="1:3">
      <c r="A978" s="9"/>
      <c r="B978" s="6"/>
      <c r="C978" s="6"/>
    </row>
    <row r="979" spans="1:3">
      <c r="A979" s="9"/>
      <c r="B979" s="6"/>
      <c r="C979" s="6"/>
    </row>
    <row r="980" spans="1:3">
      <c r="A980" s="9"/>
      <c r="B980" s="6"/>
      <c r="C980" s="6"/>
    </row>
    <row r="981" spans="1:3">
      <c r="A981" s="9"/>
      <c r="B981" s="6"/>
      <c r="C981" s="6"/>
    </row>
    <row r="982" spans="1:3">
      <c r="A982" s="9"/>
      <c r="B982" s="6"/>
      <c r="C982" s="6"/>
    </row>
    <row r="983" spans="1:3">
      <c r="A983" s="9"/>
      <c r="B983" s="6"/>
      <c r="C983" s="6"/>
    </row>
    <row r="984" spans="1:3">
      <c r="A984" s="9"/>
      <c r="B984" s="6"/>
      <c r="C984" s="6"/>
    </row>
    <row r="985" spans="1:3">
      <c r="A985" s="9"/>
      <c r="B985" s="6"/>
      <c r="C985" s="6"/>
    </row>
    <row r="986" spans="1:3">
      <c r="A986" s="9"/>
      <c r="B986" s="6"/>
      <c r="C986" s="6"/>
    </row>
    <row r="987" spans="1:3">
      <c r="A987" s="9"/>
      <c r="B987" s="6"/>
      <c r="C987" s="6"/>
    </row>
    <row r="988" spans="1:3">
      <c r="A988" s="9"/>
      <c r="B988" s="6"/>
      <c r="C988" s="6"/>
    </row>
    <row r="989" spans="1:3">
      <c r="A989" s="9"/>
      <c r="B989" s="6"/>
      <c r="C989" s="6"/>
    </row>
    <row r="990" spans="1:3">
      <c r="A990" s="9"/>
      <c r="B990" s="6"/>
      <c r="C990" s="6"/>
    </row>
    <row r="991" spans="1:3">
      <c r="A991" s="9"/>
      <c r="B991" s="6"/>
      <c r="C991" s="6"/>
    </row>
    <row r="992" spans="1:3">
      <c r="A992" s="9"/>
      <c r="B992" s="6"/>
      <c r="C992" s="6"/>
    </row>
    <row r="993" spans="1:3">
      <c r="A993" s="9"/>
      <c r="B993" s="6"/>
      <c r="C993" s="6"/>
    </row>
    <row r="994" spans="1:3">
      <c r="A994" s="9"/>
      <c r="B994" s="6"/>
      <c r="C994" s="6"/>
    </row>
    <row r="995" spans="1:3">
      <c r="A995" s="9"/>
      <c r="B995" s="6"/>
      <c r="C995" s="6"/>
    </row>
    <row r="996" spans="1:3">
      <c r="A996" s="9"/>
      <c r="B996" s="6"/>
      <c r="C996" s="6"/>
    </row>
    <row r="997" spans="1:3">
      <c r="A997" s="9"/>
      <c r="B997" s="6"/>
      <c r="C997" s="6"/>
    </row>
    <row r="998" spans="1:3">
      <c r="A998" s="9"/>
      <c r="B998" s="6"/>
      <c r="C998" s="6"/>
    </row>
    <row r="999" spans="1:3">
      <c r="A999" s="9"/>
      <c r="B999" s="6"/>
      <c r="C999" s="6"/>
    </row>
    <row r="1000" spans="1:3">
      <c r="A1000" s="9"/>
      <c r="B1000" s="6"/>
      <c r="C1000" s="6"/>
    </row>
  </sheetData>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A1:Z1001"/>
  <sheetViews>
    <sheetView showGridLines="0" workbookViewId="0"/>
  </sheetViews>
  <sheetFormatPr defaultColWidth="9.19921875" defaultRowHeight="15" customHeight="1"/>
  <cols>
    <col min="1" max="1" width="11.59765625" customWidth="1"/>
    <col min="2" max="2" width="58.3984375" customWidth="1"/>
    <col min="3" max="10" width="24.3984375" customWidth="1"/>
    <col min="11" max="11" width="6.3984375" customWidth="1"/>
    <col min="12" max="26" width="6.3984375" hidden="1" customWidth="1"/>
  </cols>
  <sheetData>
    <row r="1" spans="1:26" ht="15" customHeight="1">
      <c r="A1" s="18" t="s">
        <v>1020</v>
      </c>
      <c r="J1" s="225"/>
    </row>
    <row r="2" spans="1:26" ht="36" customHeight="1">
      <c r="A2" s="353" t="s">
        <v>1021</v>
      </c>
      <c r="B2" s="346"/>
      <c r="C2" s="346"/>
      <c r="D2" s="346"/>
      <c r="E2" s="346"/>
      <c r="F2" s="346"/>
      <c r="G2" s="346"/>
      <c r="H2" s="346"/>
      <c r="I2" s="346"/>
      <c r="J2" s="347"/>
      <c r="K2" s="20"/>
      <c r="L2" s="20"/>
      <c r="M2" s="20"/>
      <c r="N2" s="20"/>
      <c r="O2" s="20"/>
      <c r="P2" s="20"/>
      <c r="Q2" s="20"/>
      <c r="R2" s="20"/>
      <c r="S2" s="20"/>
      <c r="T2" s="20"/>
      <c r="U2" s="20"/>
      <c r="V2" s="20"/>
      <c r="W2" s="20"/>
      <c r="X2" s="20"/>
      <c r="Y2" s="20"/>
      <c r="Z2" s="20"/>
    </row>
    <row r="3" spans="1:26" ht="22.5" customHeight="1">
      <c r="A3" s="320" t="s">
        <v>356</v>
      </c>
      <c r="B3" s="281"/>
      <c r="C3" s="281"/>
      <c r="D3" s="281"/>
      <c r="E3" s="281"/>
      <c r="F3" s="281"/>
      <c r="G3" s="281"/>
      <c r="H3" s="272"/>
      <c r="I3" s="28"/>
      <c r="J3" s="226"/>
      <c r="K3" s="20"/>
      <c r="L3" s="20"/>
      <c r="M3" s="20"/>
      <c r="N3" s="20"/>
      <c r="O3" s="20"/>
      <c r="P3" s="20"/>
      <c r="Q3" s="20"/>
      <c r="R3" s="20"/>
      <c r="S3" s="20"/>
      <c r="T3" s="20"/>
      <c r="U3" s="20"/>
      <c r="V3" s="20"/>
      <c r="W3" s="20"/>
      <c r="X3" s="20"/>
      <c r="Y3" s="20"/>
      <c r="Z3" s="20"/>
    </row>
    <row r="4" spans="1:26" ht="1.5" customHeight="1">
      <c r="A4" s="159"/>
      <c r="B4" s="39"/>
      <c r="C4" s="39"/>
      <c r="D4" s="39"/>
      <c r="E4" s="39"/>
      <c r="F4" s="39"/>
      <c r="G4" s="39"/>
      <c r="H4" s="39"/>
      <c r="I4" s="39"/>
      <c r="J4" s="227"/>
      <c r="K4" s="20"/>
      <c r="L4" s="20"/>
      <c r="M4" s="20"/>
      <c r="N4" s="20"/>
      <c r="O4" s="20"/>
      <c r="P4" s="20"/>
      <c r="Q4" s="20"/>
      <c r="R4" s="20"/>
      <c r="S4" s="20"/>
      <c r="T4" s="20"/>
      <c r="U4" s="20"/>
      <c r="V4" s="20"/>
      <c r="W4" s="20"/>
      <c r="X4" s="20"/>
      <c r="Y4" s="20"/>
      <c r="Z4" s="20"/>
    </row>
    <row r="5" spans="1:26" ht="1.5" customHeight="1">
      <c r="A5" s="159"/>
      <c r="B5" s="39"/>
      <c r="C5" s="39"/>
      <c r="D5" s="39"/>
      <c r="E5" s="39"/>
      <c r="F5" s="39"/>
      <c r="G5" s="39"/>
      <c r="H5" s="39"/>
      <c r="I5" s="39"/>
      <c r="J5" s="227"/>
      <c r="K5" s="20"/>
      <c r="L5" s="20"/>
      <c r="M5" s="20"/>
      <c r="N5" s="20"/>
      <c r="O5" s="20"/>
      <c r="P5" s="20"/>
      <c r="Q5" s="20"/>
      <c r="R5" s="20"/>
      <c r="S5" s="20"/>
      <c r="T5" s="20"/>
      <c r="U5" s="20"/>
      <c r="V5" s="20"/>
      <c r="W5" s="20"/>
      <c r="X5" s="20"/>
      <c r="Y5" s="20"/>
      <c r="Z5" s="20"/>
    </row>
    <row r="6" spans="1:26" ht="1.5" customHeight="1">
      <c r="A6" s="159"/>
      <c r="B6" s="39"/>
      <c r="C6" s="39"/>
      <c r="D6" s="39"/>
      <c r="E6" s="39"/>
      <c r="F6" s="39"/>
      <c r="G6" s="39"/>
      <c r="H6" s="39"/>
      <c r="I6" s="39"/>
      <c r="J6" s="227"/>
      <c r="K6" s="20"/>
      <c r="L6" s="20"/>
      <c r="M6" s="20"/>
      <c r="N6" s="20"/>
      <c r="O6" s="20"/>
      <c r="P6" s="20"/>
      <c r="Q6" s="20"/>
      <c r="R6" s="20"/>
      <c r="S6" s="20"/>
      <c r="T6" s="20"/>
      <c r="U6" s="20"/>
      <c r="V6" s="20"/>
      <c r="W6" s="20"/>
      <c r="X6" s="20"/>
      <c r="Y6" s="20"/>
      <c r="Z6" s="20"/>
    </row>
    <row r="7" spans="1:26" ht="1.5" customHeight="1">
      <c r="A7" s="159"/>
      <c r="B7" s="39"/>
      <c r="C7" s="39"/>
      <c r="D7" s="39"/>
      <c r="E7" s="39"/>
      <c r="F7" s="39"/>
      <c r="G7" s="39"/>
      <c r="H7" s="39"/>
      <c r="I7" s="39"/>
      <c r="J7" s="227"/>
      <c r="K7" s="20"/>
      <c r="L7" s="20"/>
      <c r="M7" s="20"/>
      <c r="N7" s="20"/>
      <c r="O7" s="20"/>
      <c r="P7" s="20"/>
      <c r="Q7" s="20"/>
      <c r="R7" s="20"/>
      <c r="S7" s="20"/>
      <c r="T7" s="20"/>
      <c r="U7" s="20"/>
      <c r="V7" s="20"/>
      <c r="W7" s="20"/>
      <c r="X7" s="20"/>
      <c r="Y7" s="20"/>
      <c r="Z7" s="20"/>
    </row>
    <row r="8" spans="1:26" ht="1.5" customHeight="1">
      <c r="A8" s="159"/>
      <c r="B8" s="39"/>
      <c r="C8" s="39"/>
      <c r="D8" s="39"/>
      <c r="E8" s="39"/>
      <c r="F8" s="39"/>
      <c r="G8" s="39"/>
      <c r="H8" s="39"/>
      <c r="I8" s="39"/>
      <c r="J8" s="227"/>
      <c r="K8" s="20"/>
      <c r="L8" s="20"/>
      <c r="M8" s="20"/>
      <c r="N8" s="20"/>
      <c r="O8" s="20"/>
      <c r="P8" s="20"/>
      <c r="Q8" s="20"/>
      <c r="R8" s="20"/>
      <c r="S8" s="20"/>
      <c r="T8" s="20"/>
      <c r="U8" s="20"/>
      <c r="V8" s="20"/>
      <c r="W8" s="20"/>
      <c r="X8" s="20"/>
      <c r="Y8" s="20"/>
      <c r="Z8" s="20"/>
    </row>
    <row r="9" spans="1:26" ht="1.5" customHeight="1">
      <c r="A9" s="159"/>
      <c r="B9" s="39"/>
      <c r="C9" s="39"/>
      <c r="D9" s="39"/>
      <c r="E9" s="39"/>
      <c r="F9" s="39"/>
      <c r="G9" s="39"/>
      <c r="H9" s="39"/>
      <c r="I9" s="39"/>
      <c r="J9" s="227"/>
      <c r="K9" s="20"/>
      <c r="L9" s="20"/>
      <c r="M9" s="20"/>
      <c r="N9" s="20"/>
      <c r="O9" s="20"/>
      <c r="P9" s="20"/>
      <c r="Q9" s="20"/>
      <c r="R9" s="20"/>
      <c r="S9" s="20"/>
      <c r="T9" s="20"/>
      <c r="U9" s="20"/>
      <c r="V9" s="20"/>
      <c r="W9" s="20"/>
      <c r="X9" s="20"/>
      <c r="Y9" s="20"/>
      <c r="Z9" s="20"/>
    </row>
    <row r="10" spans="1:26" ht="1.5" customHeight="1">
      <c r="A10" s="159"/>
      <c r="B10" s="39"/>
      <c r="C10" s="39"/>
      <c r="D10" s="39"/>
      <c r="E10" s="39"/>
      <c r="F10" s="39"/>
      <c r="G10" s="39"/>
      <c r="H10" s="39"/>
      <c r="I10" s="39"/>
      <c r="J10" s="227"/>
      <c r="K10" s="20"/>
      <c r="L10" s="20"/>
      <c r="M10" s="20"/>
      <c r="N10" s="20"/>
      <c r="O10" s="20"/>
      <c r="P10" s="20"/>
      <c r="Q10" s="20"/>
      <c r="R10" s="20"/>
      <c r="S10" s="20"/>
      <c r="T10" s="20"/>
      <c r="U10" s="20"/>
      <c r="V10" s="20"/>
      <c r="W10" s="20"/>
      <c r="X10" s="20"/>
      <c r="Y10" s="20"/>
      <c r="Z10" s="20"/>
    </row>
    <row r="11" spans="1:26" ht="1.5" customHeight="1">
      <c r="A11" s="159"/>
      <c r="B11" s="39"/>
      <c r="C11" s="39"/>
      <c r="D11" s="39"/>
      <c r="E11" s="39"/>
      <c r="F11" s="39"/>
      <c r="G11" s="39"/>
      <c r="H11" s="39"/>
      <c r="I11" s="39"/>
      <c r="J11" s="227"/>
      <c r="K11" s="20"/>
      <c r="L11" s="20"/>
      <c r="M11" s="20"/>
      <c r="N11" s="20"/>
      <c r="O11" s="20"/>
      <c r="P11" s="20"/>
      <c r="Q11" s="20"/>
      <c r="R11" s="20"/>
      <c r="S11" s="20"/>
      <c r="T11" s="20"/>
      <c r="U11" s="20"/>
      <c r="V11" s="20"/>
      <c r="W11" s="20"/>
      <c r="X11" s="20"/>
      <c r="Y11" s="20"/>
      <c r="Z11" s="20"/>
    </row>
    <row r="12" spans="1:26" ht="1.5" customHeight="1">
      <c r="A12" s="159"/>
      <c r="B12" s="39"/>
      <c r="C12" s="39"/>
      <c r="D12" s="39"/>
      <c r="E12" s="39"/>
      <c r="F12" s="39"/>
      <c r="G12" s="39"/>
      <c r="H12" s="39"/>
      <c r="I12" s="39"/>
      <c r="J12" s="227"/>
      <c r="K12" s="20"/>
      <c r="L12" s="20"/>
      <c r="M12" s="20"/>
      <c r="N12" s="20"/>
      <c r="O12" s="20"/>
      <c r="P12" s="20"/>
      <c r="Q12" s="20"/>
      <c r="R12" s="20"/>
      <c r="S12" s="20"/>
      <c r="T12" s="20"/>
      <c r="U12" s="20"/>
      <c r="V12" s="20"/>
      <c r="W12" s="20"/>
      <c r="X12" s="20"/>
      <c r="Y12" s="20"/>
      <c r="Z12" s="20"/>
    </row>
    <row r="13" spans="1:26" ht="1.5" customHeight="1">
      <c r="A13" s="159"/>
      <c r="B13" s="39"/>
      <c r="C13" s="39"/>
      <c r="D13" s="39"/>
      <c r="E13" s="39"/>
      <c r="F13" s="39"/>
      <c r="G13" s="39"/>
      <c r="H13" s="39"/>
      <c r="I13" s="39"/>
      <c r="J13" s="227"/>
      <c r="K13" s="20"/>
      <c r="L13" s="20"/>
      <c r="M13" s="20"/>
      <c r="N13" s="20"/>
      <c r="O13" s="20"/>
      <c r="P13" s="20"/>
      <c r="Q13" s="20"/>
      <c r="R13" s="20"/>
      <c r="S13" s="20"/>
      <c r="T13" s="20"/>
      <c r="U13" s="20"/>
      <c r="V13" s="20"/>
      <c r="W13" s="20"/>
      <c r="X13" s="20"/>
      <c r="Y13" s="20"/>
      <c r="Z13" s="20"/>
    </row>
    <row r="14" spans="1:26" ht="1.5" customHeight="1">
      <c r="A14" s="159"/>
      <c r="B14" s="39"/>
      <c r="C14" s="39"/>
      <c r="D14" s="39"/>
      <c r="E14" s="39"/>
      <c r="F14" s="39"/>
      <c r="G14" s="39"/>
      <c r="H14" s="39"/>
      <c r="I14" s="39"/>
      <c r="J14" s="227"/>
      <c r="K14" s="20"/>
      <c r="L14" s="20"/>
      <c r="M14" s="20"/>
      <c r="N14" s="20"/>
      <c r="O14" s="20"/>
      <c r="P14" s="20"/>
      <c r="Q14" s="20"/>
      <c r="R14" s="20"/>
      <c r="S14" s="20"/>
      <c r="T14" s="20"/>
      <c r="U14" s="20"/>
      <c r="V14" s="20"/>
      <c r="W14" s="20"/>
      <c r="X14" s="20"/>
      <c r="Y14" s="20"/>
      <c r="Z14" s="20"/>
    </row>
    <row r="15" spans="1:26" ht="1.5" customHeight="1">
      <c r="A15" s="159"/>
      <c r="B15" s="39"/>
      <c r="C15" s="39"/>
      <c r="D15" s="39"/>
      <c r="E15" s="39"/>
      <c r="F15" s="39"/>
      <c r="G15" s="39"/>
      <c r="H15" s="39"/>
      <c r="I15" s="39"/>
      <c r="J15" s="227"/>
      <c r="K15" s="20"/>
      <c r="L15" s="20"/>
      <c r="M15" s="20"/>
      <c r="N15" s="20"/>
      <c r="O15" s="20"/>
      <c r="P15" s="20"/>
      <c r="Q15" s="20"/>
      <c r="R15" s="20"/>
      <c r="S15" s="20"/>
      <c r="T15" s="20"/>
      <c r="U15" s="20"/>
      <c r="V15" s="20"/>
      <c r="W15" s="20"/>
      <c r="X15" s="20"/>
      <c r="Y15" s="20"/>
      <c r="Z15" s="20"/>
    </row>
    <row r="16" spans="1:26" ht="1.5" customHeight="1">
      <c r="A16" s="159"/>
      <c r="B16" s="39"/>
      <c r="C16" s="39"/>
      <c r="D16" s="39"/>
      <c r="E16" s="39"/>
      <c r="F16" s="39"/>
      <c r="G16" s="39"/>
      <c r="H16" s="39"/>
      <c r="I16" s="39"/>
      <c r="J16" s="227"/>
      <c r="K16" s="20"/>
      <c r="L16" s="20"/>
      <c r="M16" s="20"/>
      <c r="N16" s="20"/>
      <c r="O16" s="20"/>
      <c r="P16" s="20"/>
      <c r="Q16" s="20"/>
      <c r="R16" s="20"/>
      <c r="S16" s="20"/>
      <c r="T16" s="20"/>
      <c r="U16" s="20"/>
      <c r="V16" s="20"/>
      <c r="W16" s="20"/>
      <c r="X16" s="20"/>
      <c r="Y16" s="20"/>
      <c r="Z16" s="20"/>
    </row>
    <row r="17" spans="1:26" ht="1.5" customHeight="1">
      <c r="A17" s="159"/>
      <c r="B17" s="39"/>
      <c r="C17" s="39"/>
      <c r="D17" s="39"/>
      <c r="E17" s="39"/>
      <c r="F17" s="39"/>
      <c r="G17" s="39"/>
      <c r="H17" s="39"/>
      <c r="I17" s="39"/>
      <c r="J17" s="227"/>
      <c r="K17" s="20"/>
      <c r="L17" s="20"/>
      <c r="M17" s="20"/>
      <c r="N17" s="20"/>
      <c r="O17" s="20"/>
      <c r="P17" s="20"/>
      <c r="Q17" s="20"/>
      <c r="R17" s="20"/>
      <c r="S17" s="20"/>
      <c r="T17" s="20"/>
      <c r="U17" s="20"/>
      <c r="V17" s="20"/>
      <c r="W17" s="20"/>
      <c r="X17" s="20"/>
      <c r="Y17" s="20"/>
      <c r="Z17" s="20"/>
    </row>
    <row r="18" spans="1:26" ht="1.5" customHeight="1">
      <c r="A18" s="159"/>
      <c r="B18" s="39"/>
      <c r="C18" s="39"/>
      <c r="D18" s="39"/>
      <c r="E18" s="39"/>
      <c r="F18" s="39"/>
      <c r="G18" s="39"/>
      <c r="H18" s="39"/>
      <c r="I18" s="39"/>
      <c r="J18" s="227"/>
      <c r="K18" s="20"/>
      <c r="L18" s="20"/>
      <c r="M18" s="20"/>
      <c r="N18" s="20"/>
      <c r="O18" s="20"/>
      <c r="P18" s="20"/>
      <c r="Q18" s="20"/>
      <c r="R18" s="20"/>
      <c r="S18" s="20"/>
      <c r="T18" s="20"/>
      <c r="U18" s="20"/>
      <c r="V18" s="20"/>
      <c r="W18" s="20"/>
      <c r="X18" s="20"/>
      <c r="Y18" s="20"/>
      <c r="Z18" s="20"/>
    </row>
    <row r="19" spans="1:26" ht="1.5" customHeight="1">
      <c r="A19" s="159"/>
      <c r="B19" s="39"/>
      <c r="C19" s="39"/>
      <c r="D19" s="39"/>
      <c r="E19" s="39"/>
      <c r="F19" s="39"/>
      <c r="G19" s="39"/>
      <c r="H19" s="39"/>
      <c r="I19" s="39"/>
      <c r="J19" s="227"/>
      <c r="K19" s="20"/>
      <c r="L19" s="20"/>
      <c r="M19" s="20"/>
      <c r="N19" s="20"/>
      <c r="O19" s="20"/>
      <c r="P19" s="20"/>
      <c r="Q19" s="20"/>
      <c r="R19" s="20"/>
      <c r="S19" s="20"/>
      <c r="T19" s="20"/>
      <c r="U19" s="20"/>
      <c r="V19" s="20"/>
      <c r="W19" s="20"/>
      <c r="X19" s="20"/>
      <c r="Y19" s="20"/>
      <c r="Z19" s="20"/>
    </row>
    <row r="20" spans="1:26" ht="1.5" customHeight="1">
      <c r="A20" s="159"/>
      <c r="B20" s="39"/>
      <c r="C20" s="39"/>
      <c r="D20" s="39"/>
      <c r="E20" s="39"/>
      <c r="F20" s="39"/>
      <c r="G20" s="39"/>
      <c r="H20" s="39"/>
      <c r="I20" s="39"/>
      <c r="J20" s="227"/>
      <c r="K20" s="20"/>
      <c r="L20" s="20"/>
      <c r="M20" s="20"/>
      <c r="N20" s="20"/>
      <c r="O20" s="20"/>
      <c r="P20" s="20"/>
      <c r="Q20" s="20"/>
      <c r="R20" s="20"/>
      <c r="S20" s="20"/>
      <c r="T20" s="20"/>
      <c r="U20" s="20"/>
      <c r="V20" s="20"/>
      <c r="W20" s="20"/>
      <c r="X20" s="20"/>
      <c r="Y20" s="20"/>
      <c r="Z20" s="20"/>
    </row>
    <row r="21" spans="1:26" ht="1.5" customHeight="1">
      <c r="A21" s="159"/>
      <c r="B21" s="39"/>
      <c r="C21" s="39"/>
      <c r="D21" s="39"/>
      <c r="E21" s="39"/>
      <c r="F21" s="39"/>
      <c r="G21" s="39"/>
      <c r="H21" s="39"/>
      <c r="I21" s="39"/>
      <c r="J21" s="227"/>
      <c r="K21" s="20"/>
      <c r="L21" s="20"/>
      <c r="M21" s="20"/>
      <c r="N21" s="20"/>
      <c r="O21" s="20"/>
      <c r="P21" s="20"/>
      <c r="Q21" s="20"/>
      <c r="R21" s="20"/>
      <c r="S21" s="20"/>
      <c r="T21" s="20"/>
      <c r="U21" s="20"/>
      <c r="V21" s="20"/>
      <c r="W21" s="20"/>
      <c r="X21" s="20"/>
      <c r="Y21" s="20"/>
      <c r="Z21" s="20"/>
    </row>
    <row r="22" spans="1:26" ht="33" customHeight="1">
      <c r="A22" s="159"/>
      <c r="B22" s="39" t="s">
        <v>1022</v>
      </c>
      <c r="C22" s="228" t="s">
        <v>1023</v>
      </c>
      <c r="D22" s="228" t="s">
        <v>1024</v>
      </c>
      <c r="E22" s="228" t="s">
        <v>1025</v>
      </c>
      <c r="F22" s="228" t="s">
        <v>1026</v>
      </c>
      <c r="G22" s="228" t="s">
        <v>1027</v>
      </c>
      <c r="H22" s="228" t="s">
        <v>1028</v>
      </c>
      <c r="I22" s="228" t="s">
        <v>1029</v>
      </c>
      <c r="J22" s="229" t="s">
        <v>1030</v>
      </c>
      <c r="K22" s="20"/>
      <c r="L22" s="20"/>
      <c r="M22" s="20"/>
      <c r="N22" s="20"/>
      <c r="O22" s="20"/>
      <c r="P22" s="20"/>
      <c r="Q22" s="20"/>
      <c r="R22" s="20"/>
      <c r="S22" s="20"/>
      <c r="T22" s="20"/>
      <c r="U22" s="20"/>
      <c r="V22" s="20"/>
      <c r="W22" s="20"/>
      <c r="X22" s="20"/>
      <c r="Y22" s="20"/>
      <c r="Z22" s="20"/>
    </row>
    <row r="23" spans="1:26" ht="36" customHeight="1">
      <c r="A23" s="286" t="s">
        <v>35</v>
      </c>
      <c r="B23" s="272"/>
      <c r="C23" s="160" t="str">
        <f>$C$31</f>
        <v>CIS Critical Security Controlsv8.1</v>
      </c>
      <c r="D23" s="160" t="str">
        <f>$D$31</f>
        <v>HIPAA</v>
      </c>
      <c r="E23" s="160" t="str">
        <f>$E$31</f>
        <v>ISO 27002:2013</v>
      </c>
      <c r="F23" s="160" t="str">
        <f>$F$31</f>
        <v>NIST Cybersecurity Framework</v>
      </c>
      <c r="G23" s="160" t="str">
        <f>$G$31</f>
        <v>NIST SP 800-171r2</v>
      </c>
      <c r="H23" s="160" t="str">
        <f>$H$31</f>
        <v>NIST SP 800-53r5</v>
      </c>
      <c r="I23" s="160" t="s">
        <v>576</v>
      </c>
      <c r="J23" s="230" t="s">
        <v>1031</v>
      </c>
      <c r="K23" s="28"/>
      <c r="L23" s="28"/>
      <c r="M23" s="28"/>
      <c r="N23" s="28"/>
      <c r="O23" s="28"/>
      <c r="P23" s="28"/>
      <c r="Q23" s="28"/>
      <c r="R23" s="28"/>
      <c r="S23" s="28"/>
      <c r="T23" s="28"/>
      <c r="U23" s="28"/>
      <c r="V23" s="28"/>
      <c r="W23" s="28"/>
      <c r="X23" s="28"/>
      <c r="Y23" s="28"/>
      <c r="Z23" s="28"/>
    </row>
    <row r="24" spans="1:26" ht="63.75" customHeight="1">
      <c r="A24" s="30" t="s">
        <v>106</v>
      </c>
      <c r="B24" s="30" t="str">
        <f>VLOOKUP(A24,Questions!B$3:C$95,2,FALSE)</f>
        <v>Describe your organization’s business background and ownership structure, including all parent and subsidiary relationships.</v>
      </c>
      <c r="C24" s="163" t="str">
        <f>IF(LEN(VLOOKUP($A24,Questions!$B:$AA,20,FALSE))=0,"",VLOOKUP($A24,Questions!$B:$AA,20,FALSE))</f>
        <v/>
      </c>
      <c r="D24" s="163" t="str">
        <f>IF(LEN(VLOOKUP($A24,Questions!$B:$AA,21,FALSE))=0,"",VLOOKUP($A24,Questions!$B:$AA,21,FALSE))</f>
        <v/>
      </c>
      <c r="E24" s="163" t="str">
        <f>IF(LEN(VLOOKUP($A24,Questions!$B:$AA,22,FALSE))=0,"",VLOOKUP($A24,Questions!$B:$AA,22,FALSE))</f>
        <v/>
      </c>
      <c r="F24" s="163" t="str">
        <f>IF(LEN(VLOOKUP($A24,Questions!$B:$AA,23,FALSE))=0,"",VLOOKUP($A24,Questions!$B:$AA,23,FALSE))</f>
        <v/>
      </c>
      <c r="G24" s="163" t="str">
        <f>IF(LEN(VLOOKUP($A24,Questions!$B:$AA,24,FALSE))=0,"",VLOOKUP($A24,Questions!$B:$AA,24,FALSE))</f>
        <v/>
      </c>
      <c r="H24" s="163" t="str">
        <f>IF(LEN(VLOOKUP($A24,Questions!$B:$AA,25,FALSE))=0,"",VLOOKUP($A24,Questions!$B:$AA,25,FALSE))</f>
        <v/>
      </c>
      <c r="I24" s="163" t="str">
        <f>IF(LEN(VLOOKUP($A24,Questions!$B:$AA,26,FALSE))=0,"",VLOOKUP($A24,Questions!$B:$AA,26,FALSE))</f>
        <v>1: Mission Focus, 2: Stakeholders and obligations</v>
      </c>
      <c r="J24" s="231" t="str">
        <f>IF(LEN(VLOOKUP($A24,Questions!$B:$AB,27,FALSE))=0,"",VLOOKUP($A24,Questions!$B:$AB,27,FALSE))</f>
        <v/>
      </c>
      <c r="K24" s="20"/>
      <c r="L24" s="20"/>
      <c r="M24" s="20"/>
      <c r="N24" s="20"/>
      <c r="O24" s="20"/>
      <c r="P24" s="20"/>
      <c r="Q24" s="20"/>
      <c r="R24" s="20"/>
      <c r="S24" s="20"/>
      <c r="T24" s="20"/>
      <c r="U24" s="20"/>
      <c r="V24" s="20"/>
      <c r="W24" s="20"/>
      <c r="X24" s="20"/>
      <c r="Y24" s="20"/>
      <c r="Z24" s="20"/>
    </row>
    <row r="25" spans="1:26" ht="63.75" customHeight="1">
      <c r="A25" s="30" t="s">
        <v>108</v>
      </c>
      <c r="B25" s="30" t="str">
        <f>VLOOKUP(A25,Questions!B$3:C$95,2,FALSE)</f>
        <v>Have you had an unplanned disruption to this product/service in the past 12 months?</v>
      </c>
      <c r="C25" s="163" t="str">
        <f>IF(LEN(VLOOKUP($A25,Questions!$B:$AA,20,FALSE))=0,"",VLOOKUP($A25,Questions!$B:$AA,20,FALSE))</f>
        <v/>
      </c>
      <c r="D25" s="163" t="str">
        <f>IF(LEN(VLOOKUP($A25,Questions!$B:$AA,21,FALSE))=0,"",VLOOKUP($A25,Questions!$B:$AA,21,FALSE))</f>
        <v/>
      </c>
      <c r="E25" s="163" t="str">
        <f>IF(LEN(VLOOKUP($A25,Questions!$B:$AA,22,FALSE))=0,"",VLOOKUP($A25,Questions!$B:$AA,22,FALSE))</f>
        <v/>
      </c>
      <c r="F25" s="163" t="str">
        <f>IF(LEN(VLOOKUP($A25,Questions!$B:$AA,23,FALSE))=0,"",VLOOKUP($A25,Questions!$B:$AA,23,FALSE))</f>
        <v/>
      </c>
      <c r="G25" s="163" t="str">
        <f>IF(LEN(VLOOKUP($A25,Questions!$B:$AA,24,FALSE))=0,"",VLOOKUP($A25,Questions!$B:$AA,24,FALSE))</f>
        <v/>
      </c>
      <c r="H25" s="163" t="str">
        <f>IF(LEN(VLOOKUP($A25,Questions!$B:$AA,25,FALSE))=0,"",VLOOKUP($A25,Questions!$B:$AA,25,FALSE))</f>
        <v/>
      </c>
      <c r="I25" s="163" t="str">
        <f>IF(LEN(VLOOKUP($A25,Questions!$B:$AA,26,FALSE))=0,"",VLOOKUP($A25,Questions!$B:$AA,26,FALSE))</f>
        <v>10: Evaluation and Refinement</v>
      </c>
      <c r="J25" s="231" t="str">
        <f>IF(LEN(VLOOKUP($A25,Questions!$B:$AB,27,FALSE))=0,"",VLOOKUP($A25,Questions!$B:$AB,27,FALSE))</f>
        <v/>
      </c>
      <c r="K25" s="20"/>
      <c r="L25" s="20"/>
      <c r="M25" s="20"/>
      <c r="N25" s="20"/>
      <c r="O25" s="20"/>
      <c r="P25" s="20"/>
      <c r="Q25" s="20"/>
      <c r="R25" s="20"/>
      <c r="S25" s="20"/>
      <c r="T25" s="20"/>
      <c r="U25" s="20"/>
      <c r="V25" s="20"/>
      <c r="W25" s="20"/>
      <c r="X25" s="20"/>
      <c r="Y25" s="20"/>
      <c r="Z25" s="20"/>
    </row>
    <row r="26" spans="1:26" ht="63.75" customHeight="1">
      <c r="A26" s="30" t="s">
        <v>110</v>
      </c>
      <c r="B26" s="30" t="str">
        <f>VLOOKUP(A26,Questions!B$3:C$95,2,FALSE)</f>
        <v>Do you have a dedicated Information Security staff or office?</v>
      </c>
      <c r="C26" s="163" t="str">
        <f>IF(LEN(VLOOKUP($A26,Questions!$B:$AA,20,FALSE))=0,"",VLOOKUP($A26,Questions!$B:$AA,20,FALSE))</f>
        <v/>
      </c>
      <c r="D26" s="163" t="str">
        <f>IF(LEN(VLOOKUP($A26,Questions!$B:$AA,21,FALSE))=0,"",VLOOKUP($A26,Questions!$B:$AA,21,FALSE))</f>
        <v/>
      </c>
      <c r="E26" s="163" t="str">
        <f>IF(LEN(VLOOKUP($A26,Questions!$B:$AA,22,FALSE))=0,"",VLOOKUP($A26,Questions!$B:$AA,22,FALSE))</f>
        <v>15.2.1</v>
      </c>
      <c r="F26" s="163" t="str">
        <f>IF(LEN(VLOOKUP($A26,Questions!$B:$AA,23,FALSE))=0,"",VLOOKUP($A26,Questions!$B:$AA,23,FALSE))</f>
        <v/>
      </c>
      <c r="G26" s="163" t="str">
        <f>IF(LEN(VLOOKUP($A26,Questions!$B:$AA,24,FALSE))=0,"",VLOOKUP($A26,Questions!$B:$AA,24,FALSE))</f>
        <v/>
      </c>
      <c r="H26" s="163" t="str">
        <f>IF(LEN(VLOOKUP($A26,Questions!$B:$AA,25,FALSE))=0,"",VLOOKUP($A26,Questions!$B:$AA,25,FALSE))</f>
        <v/>
      </c>
      <c r="I26" s="163" t="str">
        <f>IF(LEN(VLOOKUP($A26,Questions!$B:$AA,26,FALSE))=0,"",VLOOKUP($A26,Questions!$B:$AA,26,FALSE))</f>
        <v>7: Cybersecurity Lead, 13: Personnel</v>
      </c>
      <c r="J26" s="231" t="str">
        <f>IF(LEN(VLOOKUP($A26,Questions!$B:$AB,27,FALSE))=0,"",VLOOKUP($A26,Questions!$B:$AB,27,FALSE))</f>
        <v/>
      </c>
      <c r="K26" s="20"/>
      <c r="L26" s="20"/>
      <c r="M26" s="20"/>
      <c r="N26" s="20"/>
      <c r="O26" s="20"/>
      <c r="P26" s="20"/>
      <c r="Q26" s="20"/>
      <c r="R26" s="20"/>
      <c r="S26" s="20"/>
      <c r="T26" s="20"/>
      <c r="U26" s="20"/>
      <c r="V26" s="20"/>
      <c r="W26" s="20"/>
      <c r="X26" s="20"/>
      <c r="Y26" s="20"/>
      <c r="Z26" s="20"/>
    </row>
    <row r="27" spans="1:26" ht="63.75" customHeight="1">
      <c r="A27" s="30" t="s">
        <v>112</v>
      </c>
      <c r="B27" s="30" t="str">
        <f>VLOOKUP(A27,Questions!B$3:C$95,2,FALSE)</f>
        <v>Do you have a dedicated Software and System Development team(s)? (e.g., Customer Support, Implementation, Product Management, etc.)</v>
      </c>
      <c r="C27" s="163" t="str">
        <f>IF(LEN(VLOOKUP($A27,Questions!$B:$AA,20,FALSE))=0,"",VLOOKUP($A27,Questions!$B:$AA,20,FALSE))</f>
        <v/>
      </c>
      <c r="D27" s="163" t="str">
        <f>IF(LEN(VLOOKUP($A27,Questions!$B:$AA,21,FALSE))=0,"",VLOOKUP($A27,Questions!$B:$AA,21,FALSE))</f>
        <v/>
      </c>
      <c r="E27" s="163" t="str">
        <f>IF(LEN(VLOOKUP($A27,Questions!$B:$AA,22,FALSE))=0,"",VLOOKUP($A27,Questions!$B:$AA,22,FALSE))</f>
        <v>15.2.2</v>
      </c>
      <c r="F27" s="163" t="str">
        <f>IF(LEN(VLOOKUP($A27,Questions!$B:$AA,23,FALSE))=0,"",VLOOKUP($A27,Questions!$B:$AA,23,FALSE))</f>
        <v/>
      </c>
      <c r="G27" s="163" t="str">
        <f>IF(LEN(VLOOKUP($A27,Questions!$B:$AA,24,FALSE))=0,"",VLOOKUP($A27,Questions!$B:$AA,24,FALSE))</f>
        <v/>
      </c>
      <c r="H27" s="163" t="str">
        <f>IF(LEN(VLOOKUP($A27,Questions!$B:$AA,25,FALSE))=0,"",VLOOKUP($A27,Questions!$B:$AA,25,FALSE))</f>
        <v/>
      </c>
      <c r="I27" s="163" t="str">
        <f>IF(LEN(VLOOKUP($A27,Questions!$B:$AA,26,FALSE))=0,"",VLOOKUP($A27,Questions!$B:$AA,26,FALSE))</f>
        <v/>
      </c>
      <c r="J27" s="231" t="str">
        <f>IF(LEN(VLOOKUP($A27,Questions!$B:$AB,27,FALSE))=0,"",VLOOKUP($A27,Questions!$B:$AB,27,FALSE))</f>
        <v/>
      </c>
      <c r="K27" s="20"/>
      <c r="L27" s="20"/>
      <c r="M27" s="20"/>
      <c r="N27" s="20"/>
      <c r="O27" s="20"/>
      <c r="P27" s="20"/>
      <c r="Q27" s="20"/>
      <c r="R27" s="20"/>
      <c r="S27" s="20"/>
      <c r="T27" s="20"/>
      <c r="U27" s="20"/>
      <c r="V27" s="20"/>
      <c r="W27" s="20"/>
      <c r="X27" s="20"/>
      <c r="Y27" s="20"/>
      <c r="Z27" s="20"/>
    </row>
    <row r="28" spans="1:26" ht="63.75" customHeight="1">
      <c r="A28" s="30" t="s">
        <v>114</v>
      </c>
      <c r="B28" s="30" t="str">
        <f>VLOOKUP(A28,Questions!B$3:C$95,2,FALSE)</f>
        <v>Does your product process protected health information (PHI) or any data covered by the Health Insurance Portability and Accountability Act?</v>
      </c>
      <c r="C28" s="163" t="str">
        <f>IF(LEN(VLOOKUP($A28,Questions!$B:$AA,20,FALSE))=0,"",VLOOKUP($A28,Questions!$B:$AA,20,FALSE))</f>
        <v/>
      </c>
      <c r="D28" s="163" t="str">
        <f>IF(LEN(VLOOKUP($A28,Questions!$B:$AA,21,FALSE))=0,"",VLOOKUP($A28,Questions!$B:$AA,21,FALSE))</f>
        <v/>
      </c>
      <c r="E28" s="163" t="str">
        <f>IF(LEN(VLOOKUP($A28,Questions!$B:$AA,22,FALSE))=0,"",VLOOKUP($A28,Questions!$B:$AA,22,FALSE))</f>
        <v>15.2.1</v>
      </c>
      <c r="F28" s="163" t="str">
        <f>IF(LEN(VLOOKUP($A28,Questions!$B:$AA,23,FALSE))=0,"",VLOOKUP($A28,Questions!$B:$AA,23,FALSE))</f>
        <v/>
      </c>
      <c r="G28" s="163" t="str">
        <f>IF(LEN(VLOOKUP($A28,Questions!$B:$AA,24,FALSE))=0,"",VLOOKUP($A28,Questions!$B:$AA,24,FALSE))</f>
        <v/>
      </c>
      <c r="H28" s="163" t="str">
        <f>IF(LEN(VLOOKUP($A28,Questions!$B:$AA,25,FALSE))=0,"",VLOOKUP($A28,Questions!$B:$AA,25,FALSE))</f>
        <v/>
      </c>
      <c r="I28" s="163" t="str">
        <f>IF(LEN(VLOOKUP($A28,Questions!$B:$AA,26,FALSE))=0,"",VLOOKUP($A28,Questions!$B:$AA,26,FALSE))</f>
        <v>2: Stakeholders and Obligations</v>
      </c>
      <c r="J28" s="231" t="str">
        <f>IF(LEN(VLOOKUP($A28,Questions!$B:$AB,27,FALSE))=0,"",VLOOKUP($A28,Questions!$B:$AB,27,FALSE))</f>
        <v/>
      </c>
      <c r="K28" s="20"/>
      <c r="L28" s="20"/>
      <c r="M28" s="20"/>
      <c r="N28" s="20"/>
      <c r="O28" s="20"/>
      <c r="P28" s="20"/>
      <c r="Q28" s="20"/>
      <c r="R28" s="20"/>
      <c r="S28" s="20"/>
      <c r="T28" s="20"/>
      <c r="U28" s="20"/>
      <c r="V28" s="20"/>
      <c r="W28" s="20"/>
      <c r="X28" s="20"/>
      <c r="Y28" s="20"/>
      <c r="Z28" s="20"/>
    </row>
    <row r="29" spans="1:26" ht="63.75" customHeight="1">
      <c r="A29" s="30" t="s">
        <v>115</v>
      </c>
      <c r="B29" s="30" t="str">
        <f>VLOOKUP(A29,Questions!B$3:C$95,2,FALSE)</f>
        <v>Will data regulated by PCI DSS reside in the vended product?</v>
      </c>
      <c r="C29" s="163" t="str">
        <f>IF(LEN(VLOOKUP($A29,Questions!$B:$AA,20,FALSE))=0,"",VLOOKUP($A29,Questions!$B:$AA,20,FALSE))</f>
        <v/>
      </c>
      <c r="D29" s="163" t="str">
        <f>IF(LEN(VLOOKUP($A29,Questions!$B:$AA,21,FALSE))=0,"",VLOOKUP($A29,Questions!$B:$AA,21,FALSE))</f>
        <v/>
      </c>
      <c r="E29" s="163" t="str">
        <f>IF(LEN(VLOOKUP($A29,Questions!$B:$AA,22,FALSE))=0,"",VLOOKUP($A29,Questions!$B:$AA,22,FALSE))</f>
        <v>14.2.1</v>
      </c>
      <c r="F29" s="163" t="str">
        <f>IF(LEN(VLOOKUP($A29,Questions!$B:$AA,23,FALSE))=0,"",VLOOKUP($A29,Questions!$B:$AA,23,FALSE))</f>
        <v/>
      </c>
      <c r="G29" s="163" t="str">
        <f>IF(LEN(VLOOKUP($A29,Questions!$B:$AA,24,FALSE))=0,"",VLOOKUP($A29,Questions!$B:$AA,24,FALSE))</f>
        <v/>
      </c>
      <c r="H29" s="163" t="str">
        <f>IF(LEN(VLOOKUP($A29,Questions!$B:$AA,25,FALSE))=0,"",VLOOKUP($A29,Questions!$B:$AA,25,FALSE))</f>
        <v/>
      </c>
      <c r="I29" s="163" t="str">
        <f>IF(LEN(VLOOKUP($A29,Questions!$B:$AA,26,FALSE))=0,"",VLOOKUP($A29,Questions!$B:$AA,26,FALSE))</f>
        <v>2: Stakeholders and Obligations</v>
      </c>
      <c r="J29" s="231" t="str">
        <f>IF(LEN(VLOOKUP($A29,Questions!$B:$AB,27,FALSE))=0,"",VLOOKUP($A29,Questions!$B:$AB,27,FALSE))</f>
        <v/>
      </c>
      <c r="K29" s="20"/>
      <c r="L29" s="20"/>
      <c r="M29" s="20"/>
      <c r="N29" s="20"/>
      <c r="O29" s="20"/>
      <c r="P29" s="20"/>
      <c r="Q29" s="20"/>
      <c r="R29" s="20"/>
      <c r="S29" s="20"/>
      <c r="T29" s="20"/>
      <c r="U29" s="20"/>
      <c r="V29" s="20"/>
      <c r="W29" s="20"/>
      <c r="X29" s="20"/>
      <c r="Y29" s="20"/>
      <c r="Z29" s="20"/>
    </row>
    <row r="30" spans="1:26" ht="63.75" customHeight="1">
      <c r="A30" s="30" t="s">
        <v>116</v>
      </c>
      <c r="B30" s="30" t="str">
        <f>VLOOKUP(A30,Questions!B$3:C$95,2,FALSE)</f>
        <v>Use this area to share information about your environment that will assist those who are assessing your company data security program.</v>
      </c>
      <c r="C30" s="163" t="str">
        <f>IF(LEN(VLOOKUP($A30,Questions!$B:$AA,20,FALSE))=0,"",VLOOKUP($A30,Questions!$B:$AA,20,FALSE))</f>
        <v/>
      </c>
      <c r="D30" s="163" t="str">
        <f>IF(LEN(VLOOKUP($A30,Questions!$B:$AA,21,FALSE))=0,"",VLOOKUP($A30,Questions!$B:$AA,21,FALSE))</f>
        <v/>
      </c>
      <c r="E30" s="163" t="str">
        <f>IF(LEN(VLOOKUP($A30,Questions!$B:$AA,22,FALSE))=0,"",VLOOKUP($A30,Questions!$B:$AA,22,FALSE))</f>
        <v>15.2.1</v>
      </c>
      <c r="F30" s="163" t="str">
        <f>IF(LEN(VLOOKUP($A30,Questions!$B:$AA,23,FALSE))=0,"",VLOOKUP($A30,Questions!$B:$AA,23,FALSE))</f>
        <v/>
      </c>
      <c r="G30" s="163" t="str">
        <f>IF(LEN(VLOOKUP($A30,Questions!$B:$AA,24,FALSE))=0,"",VLOOKUP($A30,Questions!$B:$AA,24,FALSE))</f>
        <v/>
      </c>
      <c r="H30" s="163" t="str">
        <f>IF(LEN(VLOOKUP($A30,Questions!$B:$AA,25,FALSE))=0,"",VLOOKUP($A30,Questions!$B:$AA,25,FALSE))</f>
        <v/>
      </c>
      <c r="I30" s="163" t="str">
        <f>IF(LEN(VLOOKUP($A30,Questions!$B:$AA,26,FALSE))=0,"",VLOOKUP($A30,Questions!$B:$AA,26,FALSE))</f>
        <v/>
      </c>
      <c r="J30" s="231" t="str">
        <f>IF(LEN(VLOOKUP($A30,Questions!$B:$AB,27,FALSE))=0,"",VLOOKUP($A30,Questions!$B:$AB,27,FALSE))</f>
        <v>PCI-DSS SAQs - part 2</v>
      </c>
      <c r="K30" s="32" t="s">
        <v>258</v>
      </c>
      <c r="L30" s="20"/>
      <c r="M30" s="20"/>
      <c r="N30" s="20"/>
      <c r="O30" s="20"/>
      <c r="P30" s="20"/>
      <c r="Q30" s="20"/>
      <c r="R30" s="20"/>
      <c r="S30" s="20"/>
      <c r="T30" s="20"/>
      <c r="U30" s="20"/>
      <c r="V30" s="20"/>
      <c r="W30" s="20"/>
      <c r="X30" s="20"/>
      <c r="Y30" s="20"/>
      <c r="Z30" s="20"/>
    </row>
    <row r="31" spans="1:26" ht="36" customHeight="1">
      <c r="A31" s="286" t="s">
        <v>33</v>
      </c>
      <c r="B31" s="272"/>
      <c r="C31" s="160" t="s">
        <v>1032</v>
      </c>
      <c r="D31" s="160" t="s">
        <v>358</v>
      </c>
      <c r="E31" s="160" t="s">
        <v>359</v>
      </c>
      <c r="F31" s="160" t="s">
        <v>360</v>
      </c>
      <c r="G31" s="160" t="s">
        <v>575</v>
      </c>
      <c r="H31" s="160" t="s">
        <v>1033</v>
      </c>
      <c r="I31" s="160" t="s">
        <v>576</v>
      </c>
      <c r="J31" s="230" t="s">
        <v>1031</v>
      </c>
      <c r="K31" s="28"/>
      <c r="L31" s="28"/>
      <c r="M31" s="28"/>
      <c r="N31" s="28"/>
      <c r="O31" s="28"/>
      <c r="P31" s="28"/>
      <c r="Q31" s="28"/>
      <c r="R31" s="28"/>
      <c r="S31" s="28"/>
      <c r="T31" s="28"/>
      <c r="U31" s="28"/>
      <c r="V31" s="28"/>
      <c r="W31" s="28"/>
      <c r="X31" s="28"/>
      <c r="Y31" s="28"/>
      <c r="Z31" s="28"/>
    </row>
    <row r="32" spans="1:26" ht="63.75" customHeight="1">
      <c r="A32" s="38" t="s">
        <v>119</v>
      </c>
      <c r="B32" s="30" t="str">
        <f>VLOOKUP(A32,Questions!B$3:C$95,2,FALSE)</f>
        <v>Have you undergone a SSAE 18 / SOC 2 audit?</v>
      </c>
      <c r="C32" s="163" t="str">
        <f>IF(LEN(VLOOKUP($A32,Questions!$B:$AA,20,FALSE))=0,"",VLOOKUP($A32,Questions!$B:$AA,20,FALSE))</f>
        <v/>
      </c>
      <c r="D32" s="163" t="str">
        <f>IF(LEN(VLOOKUP($A32,Questions!$B:$AA,21,FALSE))=0,"",VLOOKUP($A32,Questions!$B:$AA,21,FALSE))</f>
        <v/>
      </c>
      <c r="E32" s="163" t="str">
        <f>IF(LEN(VLOOKUP($A32,Questions!$B:$AA,22,FALSE))=0,"",VLOOKUP($A32,Questions!$B:$AA,22,FALSE))</f>
        <v>15.2.1</v>
      </c>
      <c r="F32" s="163" t="str">
        <f>IF(LEN(VLOOKUP($A32,Questions!$B:$AA,23,FALSE))=0,"",VLOOKUP($A32,Questions!$B:$AA,23,FALSE))</f>
        <v/>
      </c>
      <c r="G32" s="163" t="str">
        <f>IF(LEN(VLOOKUP($A32,Questions!$B:$AA,24,FALSE))=0,"",VLOOKUP($A32,Questions!$B:$AA,24,FALSE))</f>
        <v/>
      </c>
      <c r="H32" s="163" t="str">
        <f>IF(LEN(VLOOKUP($A32,Questions!$B:$AA,25,FALSE))=0,"",VLOOKUP($A32,Questions!$B:$AA,25,FALSE))</f>
        <v>SA-9</v>
      </c>
      <c r="I32" s="163" t="str">
        <f>IF(LEN(VLOOKUP($A32,Questions!$B:$AA,26,FALSE))=0,"",VLOOKUP($A32,Questions!$B:$AA,26,FALSE))</f>
        <v>10: Evaluation &amp; Refinement</v>
      </c>
      <c r="J32" s="231" t="str">
        <f>IF(LEN(VLOOKUP($A32,Questions!$B:$AB,27,FALSE))=0,"",VLOOKUP($A32,Questions!$B:$AB,27,FALSE))</f>
        <v/>
      </c>
      <c r="K32" s="20"/>
      <c r="L32" s="20"/>
      <c r="M32" s="20"/>
      <c r="N32" s="20"/>
      <c r="O32" s="20"/>
      <c r="P32" s="20"/>
      <c r="Q32" s="20"/>
      <c r="R32" s="20"/>
      <c r="S32" s="20"/>
      <c r="T32" s="20"/>
      <c r="U32" s="20"/>
      <c r="V32" s="20"/>
      <c r="W32" s="20"/>
      <c r="X32" s="20"/>
      <c r="Y32" s="20"/>
      <c r="Z32" s="20"/>
    </row>
    <row r="33" spans="1:26" ht="63.75" customHeight="1">
      <c r="A33" s="30" t="s">
        <v>120</v>
      </c>
      <c r="B33" s="30" t="str">
        <f>VLOOKUP(A33,Questions!B$3:C$95,2,FALSE)</f>
        <v>Have you completed the Cloud Security Alliance (CSA) CAIQ?</v>
      </c>
      <c r="C33" s="163" t="str">
        <f>IF(LEN(VLOOKUP($A33,Questions!$B:$AA,20,FALSE))=0,"",VLOOKUP($A33,Questions!$B:$AA,20,FALSE))</f>
        <v/>
      </c>
      <c r="D33" s="163" t="str">
        <f>IF(LEN(VLOOKUP($A33,Questions!$B:$AA,21,FALSE))=0,"",VLOOKUP($A33,Questions!$B:$AA,21,FALSE))</f>
        <v/>
      </c>
      <c r="E33" s="163" t="str">
        <f>IF(LEN(VLOOKUP($A33,Questions!$B:$AA,22,FALSE))=0,"",VLOOKUP($A33,Questions!$B:$AA,22,FALSE))</f>
        <v>15.2.1</v>
      </c>
      <c r="F33" s="163" t="str">
        <f>IF(LEN(VLOOKUP($A33,Questions!$B:$AA,23,FALSE))=0,"",VLOOKUP($A33,Questions!$B:$AA,23,FALSE))</f>
        <v/>
      </c>
      <c r="G33" s="163" t="str">
        <f>IF(LEN(VLOOKUP($A33,Questions!$B:$AA,24,FALSE))=0,"",VLOOKUP($A33,Questions!$B:$AA,24,FALSE))</f>
        <v/>
      </c>
      <c r="H33" s="163" t="str">
        <f>IF(LEN(VLOOKUP($A33,Questions!$B:$AA,25,FALSE))=0,"",VLOOKUP($A33,Questions!$B:$AA,25,FALSE))</f>
        <v>PE-2, PE-3, PE-5, PE-11, PE-13, PE-14, SA-9</v>
      </c>
      <c r="I33" s="163" t="str">
        <f>IF(LEN(VLOOKUP($A33,Questions!$B:$AA,26,FALSE))=0,"",VLOOKUP($A33,Questions!$B:$AA,26,FALSE))</f>
        <v>10: Evaluation &amp; Refinement, 14 external resources</v>
      </c>
      <c r="J33" s="231" t="str">
        <f>IF(LEN(VLOOKUP($A33,Questions!$B:$AB,27,FALSE))=0,"",VLOOKUP($A33,Questions!$B:$AB,27,FALSE))</f>
        <v/>
      </c>
      <c r="K33" s="20"/>
      <c r="L33" s="20"/>
      <c r="M33" s="20"/>
      <c r="N33" s="20"/>
      <c r="O33" s="20"/>
      <c r="P33" s="20"/>
      <c r="Q33" s="20"/>
      <c r="R33" s="20"/>
      <c r="S33" s="20"/>
      <c r="T33" s="20"/>
      <c r="U33" s="20"/>
      <c r="V33" s="20"/>
      <c r="W33" s="20"/>
      <c r="X33" s="20"/>
      <c r="Y33" s="20"/>
      <c r="Z33" s="20"/>
    </row>
    <row r="34" spans="1:26" ht="63.75" customHeight="1">
      <c r="A34" s="30" t="s">
        <v>121</v>
      </c>
      <c r="B34" s="30" t="str">
        <f>VLOOKUP(A34,Questions!B$3:C$95,2,FALSE)</f>
        <v>Have you received the Cloud Security Alliance STAR certification?</v>
      </c>
      <c r="C34" s="163" t="str">
        <f>IF(LEN(VLOOKUP($A34,Questions!$B:$AA,20,FALSE))=0,"",VLOOKUP($A34,Questions!$B:$AA,20,FALSE))</f>
        <v/>
      </c>
      <c r="D34" s="163" t="str">
        <f>IF(LEN(VLOOKUP($A34,Questions!$B:$AA,21,FALSE))=0,"",VLOOKUP($A34,Questions!$B:$AA,21,FALSE))</f>
        <v/>
      </c>
      <c r="E34" s="163" t="str">
        <f>IF(LEN(VLOOKUP($A34,Questions!$B:$AA,22,FALSE))=0,"",VLOOKUP($A34,Questions!$B:$AA,22,FALSE))</f>
        <v>15.2.1</v>
      </c>
      <c r="F34" s="163" t="str">
        <f>IF(LEN(VLOOKUP($A34,Questions!$B:$AA,23,FALSE))=0,"",VLOOKUP($A34,Questions!$B:$AA,23,FALSE))</f>
        <v/>
      </c>
      <c r="G34" s="163" t="str">
        <f>IF(LEN(VLOOKUP($A34,Questions!$B:$AA,24,FALSE))=0,"",VLOOKUP($A34,Questions!$B:$AA,24,FALSE))</f>
        <v/>
      </c>
      <c r="H34" s="163" t="str">
        <f>IF(LEN(VLOOKUP($A34,Questions!$B:$AA,25,FALSE))=0,"",VLOOKUP($A34,Questions!$B:$AA,25,FALSE))</f>
        <v>PE-2, PE-3, PE-5, PE-11, PE-13, PE-14, SA-9</v>
      </c>
      <c r="I34" s="163" t="str">
        <f>IF(LEN(VLOOKUP($A34,Questions!$B:$AA,26,FALSE))=0,"",VLOOKUP($A34,Questions!$B:$AA,26,FALSE))</f>
        <v>10: Evaluation &amp; Refinement</v>
      </c>
      <c r="J34" s="231" t="str">
        <f>IF(LEN(VLOOKUP($A34,Questions!$B:$AB,27,FALSE))=0,"",VLOOKUP($A34,Questions!$B:$AB,27,FALSE))</f>
        <v/>
      </c>
      <c r="K34" s="20"/>
      <c r="L34" s="20"/>
      <c r="M34" s="20"/>
      <c r="N34" s="20"/>
      <c r="O34" s="20"/>
      <c r="P34" s="20"/>
      <c r="Q34" s="20"/>
      <c r="R34" s="20"/>
      <c r="S34" s="20"/>
      <c r="T34" s="20"/>
      <c r="U34" s="20"/>
      <c r="V34" s="20"/>
      <c r="W34" s="20"/>
      <c r="X34" s="20"/>
      <c r="Y34" s="20"/>
      <c r="Z34" s="20"/>
    </row>
    <row r="35" spans="1:26" ht="63.75" customHeight="1">
      <c r="A35" s="30" t="s">
        <v>122</v>
      </c>
      <c r="B35" s="30" t="str">
        <f>VLOOKUP(A35,Questions!B$3:C$95,2,FALSE)</f>
        <v>Do you conform with a specific industry standard security framework? (e.g., NIST Cybersecurity Framework, CIS Controls, ISO 27001, etc.)</v>
      </c>
      <c r="C35" s="163" t="str">
        <f>IF(LEN(VLOOKUP($A35,Questions!$B:$AA,20,FALSE))=0,"",VLOOKUP($A35,Questions!$B:$AA,20,FALSE))</f>
        <v/>
      </c>
      <c r="D35" s="163" t="str">
        <f>IF(LEN(VLOOKUP($A35,Questions!$B:$AA,21,FALSE))=0,"",VLOOKUP($A35,Questions!$B:$AA,21,FALSE))</f>
        <v/>
      </c>
      <c r="E35" s="163" t="str">
        <f>IF(LEN(VLOOKUP($A35,Questions!$B:$AA,22,FALSE))=0,"",VLOOKUP($A35,Questions!$B:$AA,22,FALSE))</f>
        <v>18.1.1</v>
      </c>
      <c r="F35" s="163" t="str">
        <f>IF(LEN(VLOOKUP($A35,Questions!$B:$AA,23,FALSE))=0,"",VLOOKUP($A35,Questions!$B:$AA,23,FALSE))</f>
        <v/>
      </c>
      <c r="G35" s="163" t="str">
        <f>IF(LEN(VLOOKUP($A35,Questions!$B:$AA,24,FALSE))=0,"",VLOOKUP($A35,Questions!$B:$AA,24,FALSE))</f>
        <v/>
      </c>
      <c r="H35" s="163" t="str">
        <f>IF(LEN(VLOOKUP($A35,Questions!$B:$AA,25,FALSE))=0,"",VLOOKUP($A35,Questions!$B:$AA,25,FALSE))</f>
        <v>SA-9</v>
      </c>
      <c r="I35" s="163" t="str">
        <f>IF(LEN(VLOOKUP($A35,Questions!$B:$AA,26,FALSE))=0,"",VLOOKUP($A35,Questions!$B:$AA,26,FALSE))</f>
        <v>15: Baseline Control Set</v>
      </c>
      <c r="J35" s="231" t="str">
        <f>IF(LEN(VLOOKUP($A35,Questions!$B:$AB,27,FALSE))=0,"",VLOOKUP($A35,Questions!$B:$AB,27,FALSE))</f>
        <v/>
      </c>
      <c r="K35" s="20"/>
      <c r="L35" s="20"/>
      <c r="M35" s="20"/>
      <c r="N35" s="20"/>
      <c r="O35" s="20"/>
      <c r="P35" s="20"/>
      <c r="Q35" s="20"/>
      <c r="R35" s="20"/>
      <c r="S35" s="20"/>
      <c r="T35" s="20"/>
      <c r="U35" s="20"/>
      <c r="V35" s="20"/>
      <c r="W35" s="20"/>
      <c r="X35" s="20"/>
      <c r="Y35" s="20"/>
      <c r="Z35" s="20"/>
    </row>
    <row r="36" spans="1:26" ht="63.75" customHeight="1">
      <c r="A36" s="30" t="s">
        <v>124</v>
      </c>
      <c r="B36" s="30" t="str">
        <f>VLOOKUP(A36,Questions!B$3:C$95,2,FALSE)</f>
        <v>Can the systems that hold the institution's data be compliant with NIST SP 800-171 and/or CMMC Level 2 standards?</v>
      </c>
      <c r="C36" s="163" t="str">
        <f>IF(LEN(VLOOKUP($A36,Questions!$B:$AA,20,FALSE))=0,"",VLOOKUP($A36,Questions!$B:$AA,20,FALSE))</f>
        <v/>
      </c>
      <c r="D36" s="163" t="str">
        <f>IF(LEN(VLOOKUP($A36,Questions!$B:$AA,21,FALSE))=0,"",VLOOKUP($A36,Questions!$B:$AA,21,FALSE))</f>
        <v/>
      </c>
      <c r="E36" s="163" t="str">
        <f>IF(LEN(VLOOKUP($A36,Questions!$B:$AA,22,FALSE))=0,"",VLOOKUP($A36,Questions!$B:$AA,22,FALSE))</f>
        <v>18.1.1</v>
      </c>
      <c r="F36" s="163" t="str">
        <f>IF(LEN(VLOOKUP($A36,Questions!$B:$AA,23,FALSE))=0,"",VLOOKUP($A36,Questions!$B:$AA,23,FALSE))</f>
        <v/>
      </c>
      <c r="G36" s="163" t="str">
        <f>IF(LEN(VLOOKUP($A36,Questions!$B:$AA,24,FALSE))=0,"",VLOOKUP($A36,Questions!$B:$AA,24,FALSE))</f>
        <v/>
      </c>
      <c r="H36" s="163" t="str">
        <f>IF(LEN(VLOOKUP($A36,Questions!$B:$AA,25,FALSE))=0,"",VLOOKUP($A36,Questions!$B:$AA,25,FALSE))</f>
        <v>SA-9</v>
      </c>
      <c r="I36" s="163" t="str">
        <f>IF(LEN(VLOOKUP($A36,Questions!$B:$AA,26,FALSE))=0,"",VLOOKUP($A36,Questions!$B:$AA,26,FALSE))</f>
        <v>2: Stakeholders and Obligations</v>
      </c>
      <c r="J36" s="231" t="str">
        <f>IF(LEN(VLOOKUP($A36,Questions!$B:$AB,27,FALSE))=0,"",VLOOKUP($A36,Questions!$B:$AB,27,FALSE))</f>
        <v/>
      </c>
      <c r="K36" s="20"/>
      <c r="L36" s="20"/>
      <c r="M36" s="20"/>
      <c r="N36" s="20"/>
      <c r="O36" s="20"/>
      <c r="P36" s="20"/>
      <c r="Q36" s="20"/>
      <c r="R36" s="20"/>
      <c r="S36" s="20"/>
      <c r="T36" s="20"/>
      <c r="U36" s="20"/>
      <c r="V36" s="20"/>
      <c r="W36" s="20"/>
      <c r="X36" s="20"/>
      <c r="Y36" s="20"/>
      <c r="Z36" s="20"/>
    </row>
    <row r="37" spans="1:26" ht="63.75" customHeight="1">
      <c r="A37" s="30" t="s">
        <v>125</v>
      </c>
      <c r="B37" s="30" t="str">
        <f>VLOOKUP(A37,Questions!B$3:C$95,2,FALSE)</f>
        <v>Can you provide overall system and/or application architecture diagrams including a full description of the data flow for all components of the system?</v>
      </c>
      <c r="C37" s="163" t="str">
        <f>IF(LEN(VLOOKUP($A37,Questions!$B:$AA,20,FALSE))=0,"",VLOOKUP($A37,Questions!$B:$AA,20,FALSE))</f>
        <v/>
      </c>
      <c r="D37" s="163" t="str">
        <f>IF(LEN(VLOOKUP($A37,Questions!$B:$AA,21,FALSE))=0,"",VLOOKUP($A37,Questions!$B:$AA,21,FALSE))</f>
        <v>§164.308(a)(1)(i)</v>
      </c>
      <c r="E37" s="163" t="str">
        <f>IF(LEN(VLOOKUP($A37,Questions!$B:$AA,22,FALSE))=0,"",VLOOKUP($A37,Questions!$B:$AA,22,FALSE))</f>
        <v>18.1.4</v>
      </c>
      <c r="F37" s="163" t="str">
        <f>IF(LEN(VLOOKUP($A37,Questions!$B:$AA,23,FALSE))=0,"",VLOOKUP($A37,Questions!$B:$AA,23,FALSE))</f>
        <v>ID.GV-3</v>
      </c>
      <c r="G37" s="163" t="str">
        <f>IF(LEN(VLOOKUP($A37,Questions!$B:$AA,24,FALSE))=0,"",VLOOKUP($A37,Questions!$B:$AA,24,FALSE))</f>
        <v/>
      </c>
      <c r="H37" s="163" t="str">
        <f>IF(LEN(VLOOKUP($A37,Questions!$B:$AA,25,FALSE))=0,"",VLOOKUP($A37,Questions!$B:$AA,25,FALSE))</f>
        <v>SA-9</v>
      </c>
      <c r="I37" s="163" t="str">
        <f>IF(LEN(VLOOKUP($A37,Questions!$B:$AA,26,FALSE))=0,"",VLOOKUP($A37,Questions!$B:$AA,26,FALSE))</f>
        <v>3: Information Assets</v>
      </c>
      <c r="J37" s="231" t="str">
        <f>IF(LEN(VLOOKUP($A37,Questions!$B:$AB,27,FALSE))=0,"",VLOOKUP($A37,Questions!$B:$AB,27,FALSE))</f>
        <v>1.1.2</v>
      </c>
      <c r="K37" s="20"/>
      <c r="L37" s="20"/>
      <c r="M37" s="20"/>
      <c r="N37" s="20"/>
      <c r="O37" s="20"/>
      <c r="P37" s="20"/>
      <c r="Q37" s="20"/>
      <c r="R37" s="20"/>
      <c r="S37" s="20"/>
      <c r="T37" s="20"/>
      <c r="U37" s="20"/>
      <c r="V37" s="20"/>
      <c r="W37" s="20"/>
      <c r="X37" s="20"/>
      <c r="Y37" s="20"/>
      <c r="Z37" s="20"/>
    </row>
    <row r="38" spans="1:26" ht="63.75" customHeight="1">
      <c r="A38" s="30" t="s">
        <v>127</v>
      </c>
      <c r="B38" s="30" t="str">
        <f>VLOOKUP(A38,Questions!B$3:C$95,2,FALSE)</f>
        <v>Does your organization have a data privacy policy?</v>
      </c>
      <c r="C38" s="163" t="str">
        <f>IF(LEN(VLOOKUP($A38,Questions!$B:$AA,20,FALSE))=0,"",VLOOKUP($A38,Questions!$B:$AA,20,FALSE))</f>
        <v/>
      </c>
      <c r="D38" s="163" t="str">
        <f>IF(LEN(VLOOKUP($A38,Questions!$B:$AA,21,FALSE))=0,"",VLOOKUP($A38,Questions!$B:$AA,21,FALSE))</f>
        <v/>
      </c>
      <c r="E38" s="163" t="str">
        <f>IF(LEN(VLOOKUP($A38,Questions!$B:$AA,22,FALSE))=0,"",VLOOKUP($A38,Questions!$B:$AA,22,FALSE))</f>
        <v/>
      </c>
      <c r="F38" s="163" t="str">
        <f>IF(LEN(VLOOKUP($A38,Questions!$B:$AA,23,FALSE))=0,"",VLOOKUP($A38,Questions!$B:$AA,23,FALSE))</f>
        <v/>
      </c>
      <c r="G38" s="163" t="str">
        <f>IF(LEN(VLOOKUP($A38,Questions!$B:$AA,24,FALSE))=0,"",VLOOKUP($A38,Questions!$B:$AA,24,FALSE))</f>
        <v/>
      </c>
      <c r="H38" s="163" t="str">
        <f>IF(LEN(VLOOKUP($A38,Questions!$B:$AA,25,FALSE))=0,"",VLOOKUP($A38,Questions!$B:$AA,25,FALSE))</f>
        <v/>
      </c>
      <c r="I38" s="163" t="str">
        <f>IF(LEN(VLOOKUP($A38,Questions!$B:$AA,26,FALSE))=0,"",VLOOKUP($A38,Questions!$B:$AA,26,FALSE))</f>
        <v>9: Policy</v>
      </c>
      <c r="J38" s="231">
        <f>IF(LEN(VLOOKUP($A38,Questions!$B:$AB,27,FALSE))=0,"",VLOOKUP($A38,Questions!$B:$AB,27,FALSE))</f>
        <v>12.6</v>
      </c>
      <c r="K38" s="20"/>
      <c r="L38" s="20"/>
      <c r="M38" s="20"/>
      <c r="N38" s="20"/>
      <c r="O38" s="20"/>
      <c r="P38" s="20"/>
      <c r="Q38" s="20"/>
      <c r="R38" s="20"/>
      <c r="S38" s="20"/>
      <c r="T38" s="20"/>
      <c r="U38" s="20"/>
      <c r="V38" s="20"/>
      <c r="W38" s="20"/>
      <c r="X38" s="20"/>
      <c r="Y38" s="20"/>
      <c r="Z38" s="20"/>
    </row>
    <row r="39" spans="1:26" ht="63.75" customHeight="1">
      <c r="A39" s="30" t="s">
        <v>128</v>
      </c>
      <c r="B39" s="30" t="str">
        <f>VLOOKUP(A39,Questions!B$3:C$95,2,FALSE)</f>
        <v>Do you have a documented, and currently implemented, employee onboarding and offboarding policy?</v>
      </c>
      <c r="C39" s="163" t="str">
        <f>IF(LEN(VLOOKUP($A39,Questions!$B:$AA,20,FALSE))=0,"",VLOOKUP($A39,Questions!$B:$AA,20,FALSE))</f>
        <v/>
      </c>
      <c r="D39" s="163" t="str">
        <f>IF(LEN(VLOOKUP($A39,Questions!$B:$AA,21,FALSE))=0,"",VLOOKUP($A39,Questions!$B:$AA,21,FALSE))</f>
        <v/>
      </c>
      <c r="E39" s="163" t="str">
        <f>IF(LEN(VLOOKUP($A39,Questions!$B:$AA,22,FALSE))=0,"",VLOOKUP($A39,Questions!$B:$AA,22,FALSE))</f>
        <v/>
      </c>
      <c r="F39" s="163" t="str">
        <f>IF(LEN(VLOOKUP($A39,Questions!$B:$AA,23,FALSE))=0,"",VLOOKUP($A39,Questions!$B:$AA,23,FALSE))</f>
        <v/>
      </c>
      <c r="G39" s="163" t="str">
        <f>IF(LEN(VLOOKUP($A39,Questions!$B:$AA,24,FALSE))=0,"",VLOOKUP($A39,Questions!$B:$AA,24,FALSE))</f>
        <v/>
      </c>
      <c r="H39" s="163" t="str">
        <f>IF(LEN(VLOOKUP($A39,Questions!$B:$AA,25,FALSE))=0,"",VLOOKUP($A39,Questions!$B:$AA,25,FALSE))</f>
        <v/>
      </c>
      <c r="I39" s="163" t="str">
        <f>IF(LEN(VLOOKUP($A39,Questions!$B:$AA,26,FALSE))=0,"",VLOOKUP($A39,Questions!$B:$AA,26,FALSE))</f>
        <v>9: Policy</v>
      </c>
      <c r="J39" s="231">
        <f>IF(LEN(VLOOKUP($A39,Questions!$B:$AB,27,FALSE))=0,"",VLOOKUP($A39,Questions!$B:$AB,27,FALSE))</f>
        <v>8.1</v>
      </c>
      <c r="K39" s="20"/>
      <c r="L39" s="20"/>
      <c r="M39" s="20"/>
      <c r="N39" s="20"/>
      <c r="O39" s="20"/>
      <c r="P39" s="20"/>
      <c r="Q39" s="20"/>
      <c r="R39" s="20"/>
      <c r="S39" s="20"/>
      <c r="T39" s="20"/>
      <c r="U39" s="20"/>
      <c r="V39" s="20"/>
      <c r="W39" s="20"/>
      <c r="X39" s="20"/>
      <c r="Y39" s="20"/>
      <c r="Z39" s="20"/>
    </row>
    <row r="40" spans="1:26" ht="63.75" customHeight="1">
      <c r="A40" s="30" t="s">
        <v>129</v>
      </c>
      <c r="B40" s="30" t="str">
        <f>VLOOKUP(A40,Questions!B$3:C$95,2,FALSE)</f>
        <v>Do you have a well-documented Business Continuity Plan (BCP) that is tested annually?</v>
      </c>
      <c r="C40" s="163" t="str">
        <f>IF(LEN(VLOOKUP($A40,Questions!$B:$AA,20,FALSE))=0,"",VLOOKUP($A40,Questions!$B:$AA,20,FALSE))</f>
        <v/>
      </c>
      <c r="D40" s="163" t="str">
        <f>IF(LEN(VLOOKUP($A40,Questions!$B:$AA,21,FALSE))=0,"",VLOOKUP($A40,Questions!$B:$AA,21,FALSE))</f>
        <v/>
      </c>
      <c r="E40" s="163" t="str">
        <f>IF(LEN(VLOOKUP($A40,Questions!$B:$AA,22,FALSE))=0,"",VLOOKUP($A40,Questions!$B:$AA,22,FALSE))</f>
        <v/>
      </c>
      <c r="F40" s="163" t="str">
        <f>IF(LEN(VLOOKUP($A40,Questions!$B:$AA,23,FALSE))=0,"",VLOOKUP($A40,Questions!$B:$AA,23,FALSE))</f>
        <v/>
      </c>
      <c r="G40" s="163" t="str">
        <f>IF(LEN(VLOOKUP($A40,Questions!$B:$AA,24,FALSE))=0,"",VLOOKUP($A40,Questions!$B:$AA,24,FALSE))</f>
        <v/>
      </c>
      <c r="H40" s="163" t="str">
        <f>IF(LEN(VLOOKUP($A40,Questions!$B:$AA,25,FALSE))=0,"",VLOOKUP($A40,Questions!$B:$AA,25,FALSE))</f>
        <v>3.6.1</v>
      </c>
      <c r="I40" s="163" t="str">
        <f>IF(LEN(VLOOKUP($A40,Questions!$B:$AA,26,FALSE))=0,"",VLOOKUP($A40,Questions!$B:$AA,26,FALSE))</f>
        <v>6: Risk Acceptance, 9: Policy, 10: Evaluation &amp; Refinement</v>
      </c>
      <c r="J40" s="231" t="str">
        <f>IF(LEN(VLOOKUP($A40,Questions!$B:$AB,27,FALSE))=0,"",VLOOKUP($A40,Questions!$B:$AB,27,FALSE))</f>
        <v>12.10.1</v>
      </c>
      <c r="K40" s="20"/>
      <c r="L40" s="20"/>
      <c r="M40" s="20"/>
      <c r="N40" s="20"/>
      <c r="O40" s="20"/>
      <c r="P40" s="20"/>
      <c r="Q40" s="20"/>
      <c r="R40" s="20"/>
      <c r="S40" s="20"/>
      <c r="T40" s="20"/>
      <c r="U40" s="20"/>
      <c r="V40" s="20"/>
      <c r="W40" s="20"/>
      <c r="X40" s="20"/>
      <c r="Y40" s="20"/>
      <c r="Z40" s="20"/>
    </row>
    <row r="41" spans="1:26" ht="63.75" customHeight="1">
      <c r="A41" s="30" t="s">
        <v>131</v>
      </c>
      <c r="B41" s="30" t="str">
        <f>VLOOKUP(A41,Questions!B$3:C$95,2,FALSE)</f>
        <v>Do you have a well-documented Disaster Recovery Plan (DRP) that is tested annually?</v>
      </c>
      <c r="C41" s="163" t="str">
        <f>IF(LEN(VLOOKUP($A41,Questions!$B:$AA,20,FALSE))=0,"",VLOOKUP($A41,Questions!$B:$AA,20,FALSE))</f>
        <v/>
      </c>
      <c r="D41" s="163" t="str">
        <f>IF(LEN(VLOOKUP($A41,Questions!$B:$AA,21,FALSE))=0,"",VLOOKUP($A41,Questions!$B:$AA,21,FALSE))</f>
        <v/>
      </c>
      <c r="E41" s="163" t="str">
        <f>IF(LEN(VLOOKUP($A41,Questions!$B:$AA,22,FALSE))=0,"",VLOOKUP($A41,Questions!$B:$AA,22,FALSE))</f>
        <v/>
      </c>
      <c r="F41" s="163" t="str">
        <f>IF(LEN(VLOOKUP($A41,Questions!$B:$AA,23,FALSE))=0,"",VLOOKUP($A41,Questions!$B:$AA,23,FALSE))</f>
        <v/>
      </c>
      <c r="G41" s="163" t="str">
        <f>IF(LEN(VLOOKUP($A41,Questions!$B:$AA,24,FALSE))=0,"",VLOOKUP($A41,Questions!$B:$AA,24,FALSE))</f>
        <v/>
      </c>
      <c r="H41" s="163" t="str">
        <f>IF(LEN(VLOOKUP($A41,Questions!$B:$AA,25,FALSE))=0,"",VLOOKUP($A41,Questions!$B:$AA,25,FALSE))</f>
        <v/>
      </c>
      <c r="I41" s="163" t="str">
        <f>IF(LEN(VLOOKUP($A41,Questions!$B:$AA,26,FALSE))=0,"",VLOOKUP($A41,Questions!$B:$AA,26,FALSE))</f>
        <v>6: Risk Acceptance, 9: Policy, 10: Evaluation &amp; Refinement</v>
      </c>
      <c r="J41" s="231" t="str">
        <f>IF(LEN(VLOOKUP($A41,Questions!$B:$AB,27,FALSE))=0,"",VLOOKUP($A41,Questions!$B:$AB,27,FALSE))</f>
        <v>12.10.1</v>
      </c>
      <c r="K41" s="20"/>
      <c r="L41" s="20"/>
      <c r="M41" s="20"/>
      <c r="N41" s="20"/>
      <c r="O41" s="20"/>
      <c r="P41" s="20"/>
      <c r="Q41" s="20"/>
      <c r="R41" s="20"/>
      <c r="S41" s="20"/>
      <c r="T41" s="20"/>
      <c r="U41" s="20"/>
      <c r="V41" s="20"/>
      <c r="W41" s="20"/>
      <c r="X41" s="20"/>
      <c r="Y41" s="20"/>
      <c r="Z41" s="20"/>
    </row>
    <row r="42" spans="1:26" ht="63.75" customHeight="1">
      <c r="A42" s="38" t="s">
        <v>133</v>
      </c>
      <c r="B42" s="30" t="str">
        <f>VLOOKUP(A42,Questions!B$3:C$95,2,FALSE)</f>
        <v>Do you have a documented change management process?</v>
      </c>
      <c r="C42" s="163" t="str">
        <f>IF(LEN(VLOOKUP($A42,Questions!$B:$AA,20,FALSE))=0,"",VLOOKUP($A42,Questions!$B:$AA,20,FALSE))</f>
        <v/>
      </c>
      <c r="D42" s="163" t="str">
        <f>IF(LEN(VLOOKUP($A42,Questions!$B:$AA,21,FALSE))=0,"",VLOOKUP($A42,Questions!$B:$AA,21,FALSE))</f>
        <v/>
      </c>
      <c r="E42" s="163" t="str">
        <f>IF(LEN(VLOOKUP($A42,Questions!$B:$AA,22,FALSE))=0,"",VLOOKUP($A42,Questions!$B:$AA,22,FALSE))</f>
        <v/>
      </c>
      <c r="F42" s="163" t="str">
        <f>IF(LEN(VLOOKUP($A42,Questions!$B:$AA,23,FALSE))=0,"",VLOOKUP($A42,Questions!$B:$AA,23,FALSE))</f>
        <v/>
      </c>
      <c r="G42" s="163" t="str">
        <f>IF(LEN(VLOOKUP($A42,Questions!$B:$AA,24,FALSE))=0,"",VLOOKUP($A42,Questions!$B:$AA,24,FALSE))</f>
        <v>3.4.3</v>
      </c>
      <c r="H42" s="163" t="str">
        <f>IF(LEN(VLOOKUP($A42,Questions!$B:$AA,25,FALSE))=0,"",VLOOKUP($A42,Questions!$B:$AA,25,FALSE))</f>
        <v/>
      </c>
      <c r="I42" s="163" t="str">
        <f>IF(LEN(VLOOKUP($A42,Questions!$B:$AA,26,FALSE))=0,"",VLOOKUP($A42,Questions!$B:$AA,26,FALSE))</f>
        <v>10: Evaluation and Refinement</v>
      </c>
      <c r="J42" s="231" t="str">
        <f>IF(LEN(VLOOKUP($A42,Questions!$B:$AB,27,FALSE))=0,"",VLOOKUP($A42,Questions!$B:$AB,27,FALSE))</f>
        <v>6.3.2 &amp; 6.4.6</v>
      </c>
      <c r="K42" s="32" t="s">
        <v>258</v>
      </c>
      <c r="L42" s="20"/>
      <c r="M42" s="20"/>
      <c r="N42" s="20"/>
      <c r="O42" s="20"/>
      <c r="P42" s="20"/>
      <c r="Q42" s="20"/>
      <c r="R42" s="20"/>
      <c r="S42" s="20"/>
      <c r="T42" s="20"/>
      <c r="U42" s="20"/>
      <c r="V42" s="20"/>
      <c r="W42" s="20"/>
      <c r="X42" s="20"/>
      <c r="Y42" s="20"/>
      <c r="Z42" s="20"/>
    </row>
    <row r="43" spans="1:26" ht="46.5" customHeight="1">
      <c r="A43" s="286" t="s">
        <v>150</v>
      </c>
      <c r="B43" s="272"/>
      <c r="C43" s="160" t="str">
        <f>$C$31</f>
        <v>CIS Critical Security Controlsv8.1</v>
      </c>
      <c r="D43" s="160" t="str">
        <f>$D$31</f>
        <v>HIPAA</v>
      </c>
      <c r="E43" s="160" t="str">
        <f>$E$31</f>
        <v>ISO 27002:2013</v>
      </c>
      <c r="F43" s="160" t="str">
        <f>$F$31</f>
        <v>NIST Cybersecurity Framework</v>
      </c>
      <c r="G43" s="160" t="str">
        <f>$G$31</f>
        <v>NIST SP 800-171r2</v>
      </c>
      <c r="H43" s="160" t="str">
        <f>$H$31</f>
        <v>NIST SP 800-53r5</v>
      </c>
      <c r="I43" s="160" t="s">
        <v>576</v>
      </c>
      <c r="J43" s="230" t="s">
        <v>1031</v>
      </c>
      <c r="K43" s="28"/>
      <c r="L43" s="28"/>
      <c r="M43" s="28"/>
      <c r="N43" s="28"/>
      <c r="O43" s="28"/>
      <c r="P43" s="28"/>
      <c r="Q43" s="28"/>
      <c r="R43" s="28"/>
      <c r="S43" s="28"/>
      <c r="T43" s="28"/>
      <c r="U43" s="28"/>
      <c r="V43" s="28"/>
      <c r="W43" s="28"/>
      <c r="X43" s="28"/>
      <c r="Y43" s="28"/>
      <c r="Z43" s="28"/>
    </row>
    <row r="44" spans="1:26" ht="63.75" customHeight="1">
      <c r="A44" s="30" t="s">
        <v>151</v>
      </c>
      <c r="B44" s="30" t="str">
        <f>VLOOKUP(A44,Questions!B$3:C$95,2,FALSE)</f>
        <v>Are access controls for institutional accounts based on structured rules, such as role-based access control (RBAC), attribute-based access control (ABAC), or policy-based access control (PBAC)?</v>
      </c>
      <c r="C44" s="163" t="str">
        <f>IF(LEN(VLOOKUP($A44,Questions!$B:$AA,20,FALSE))=0,"",VLOOKUP($A44,Questions!$B:$AA,20,FALSE))</f>
        <v>CSC 14</v>
      </c>
      <c r="D44" s="163" t="str">
        <f>IF(LEN(VLOOKUP($A44,Questions!$B:$AA,21,FALSE))=0,"",VLOOKUP($A44,Questions!$B:$AA,21,FALSE))</f>
        <v/>
      </c>
      <c r="E44" s="163" t="str">
        <f>IF(LEN(VLOOKUP($A44,Questions!$B:$AA,22,FALSE))=0,"",VLOOKUP($A44,Questions!$B:$AA,22,FALSE))</f>
        <v>9.2.2</v>
      </c>
      <c r="F44" s="163" t="str">
        <f>IF(LEN(VLOOKUP($A44,Questions!$B:$AA,23,FALSE))=0,"",VLOOKUP($A44,Questions!$B:$AA,23,FALSE))</f>
        <v>PR.AC-4</v>
      </c>
      <c r="G44" s="163" t="str">
        <f>IF(LEN(VLOOKUP($A44,Questions!$B:$AA,24,FALSE))=0,"",VLOOKUP($A44,Questions!$B:$AA,24,FALSE))</f>
        <v>3.1.1, 3.1.2, 3.1.7</v>
      </c>
      <c r="H44" s="163" t="str">
        <f>IF(LEN(VLOOKUP($A44,Questions!$B:$AA,25,FALSE))=0,"",VLOOKUP($A44,Questions!$B:$AA,25,FALSE))</f>
        <v>AC-2, AC-3, AC-6</v>
      </c>
      <c r="I44" s="163" t="str">
        <f>IF(LEN(VLOOKUP($A44,Questions!$B:$AA,26,FALSE))=0,"",VLOOKUP($A44,Questions!$B:$AA,26,FALSE))</f>
        <v>4: Asset Classification, 8: Comprehensive Application, 15: Baseline Control Set</v>
      </c>
      <c r="J44" s="231" t="str">
        <f>IF(LEN(VLOOKUP($A44,Questions!$B:$AB,27,FALSE))=0,"",VLOOKUP($A44,Questions!$B:$AB,27,FALSE))</f>
        <v>7.1 &amp; 7.1.1</v>
      </c>
      <c r="K44" s="20"/>
      <c r="L44" s="20"/>
      <c r="M44" s="20"/>
      <c r="N44" s="20"/>
      <c r="O44" s="20"/>
      <c r="P44" s="20"/>
      <c r="Q44" s="20"/>
      <c r="R44" s="20"/>
      <c r="S44" s="20"/>
      <c r="T44" s="20"/>
      <c r="U44" s="20"/>
      <c r="V44" s="20"/>
      <c r="W44" s="20"/>
      <c r="X44" s="20"/>
      <c r="Y44" s="20"/>
      <c r="Z44" s="20"/>
    </row>
    <row r="45" spans="1:26" ht="63.75" customHeight="1">
      <c r="A45" s="30" t="s">
        <v>153</v>
      </c>
      <c r="B45" s="30" t="str">
        <f>VLOOKUP(A45,Questions!B$3:C$95,2,FALSE)</f>
        <v>Are access controls for staff within your organization based on structured rules, such as RBAC, ABAC, or PBAC?</v>
      </c>
      <c r="C45" s="163" t="str">
        <f>IF(LEN(VLOOKUP($A45,Questions!$B:$AA,20,FALSE))=0,"",VLOOKUP($A45,Questions!$B:$AA,20,FALSE))</f>
        <v>CSC 16</v>
      </c>
      <c r="D45" s="163" t="str">
        <f>IF(LEN(VLOOKUP($A45,Questions!$B:$AA,21,FALSE))=0,"",VLOOKUP($A45,Questions!$B:$AA,21,FALSE))</f>
        <v/>
      </c>
      <c r="E45" s="163" t="str">
        <f>IF(LEN(VLOOKUP($A45,Questions!$B:$AA,22,FALSE))=0,"",VLOOKUP($A45,Questions!$B:$AA,22,FALSE))</f>
        <v>9.1.1</v>
      </c>
      <c r="F45" s="163" t="str">
        <f>IF(LEN(VLOOKUP($A45,Questions!$B:$AA,23,FALSE))=0,"",VLOOKUP($A45,Questions!$B:$AA,23,FALSE))</f>
        <v>PR.AC-4, PR.PT-3</v>
      </c>
      <c r="G45" s="163" t="str">
        <f>IF(LEN(VLOOKUP($A45,Questions!$B:$AA,24,FALSE))=0,"",VLOOKUP($A45,Questions!$B:$AA,24,FALSE))</f>
        <v>3.4.9</v>
      </c>
      <c r="H45" s="163" t="str">
        <f>IF(LEN(VLOOKUP($A45,Questions!$B:$AA,25,FALSE))=0,"",VLOOKUP($A45,Questions!$B:$AA,25,FALSE))</f>
        <v>CM-11</v>
      </c>
      <c r="I45" s="163" t="str">
        <f>IF(LEN(VLOOKUP($A45,Questions!$B:$AA,26,FALSE))=0,"",VLOOKUP($A45,Questions!$B:$AA,26,FALSE))</f>
        <v>4: Asset Classification, 8: Comprehensive Application, 15: Baseline Control Set</v>
      </c>
      <c r="J45" s="231" t="str">
        <f>IF(LEN(VLOOKUP($A45,Questions!$B:$AB,27,FALSE))=0,"",VLOOKUP($A45,Questions!$B:$AB,27,FALSE))</f>
        <v/>
      </c>
      <c r="K45" s="20"/>
      <c r="L45" s="20"/>
      <c r="M45" s="20"/>
      <c r="N45" s="20"/>
      <c r="O45" s="20"/>
      <c r="P45" s="20"/>
      <c r="Q45" s="20"/>
      <c r="R45" s="20"/>
      <c r="S45" s="20"/>
      <c r="T45" s="20"/>
      <c r="U45" s="20"/>
      <c r="V45" s="20"/>
      <c r="W45" s="20"/>
      <c r="X45" s="20"/>
      <c r="Y45" s="20"/>
      <c r="Z45" s="20"/>
    </row>
    <row r="46" spans="1:26" ht="63.75" customHeight="1">
      <c r="A46" s="30" t="s">
        <v>154</v>
      </c>
      <c r="B46" s="30" t="str">
        <f>VLOOKUP(A46,Questions!B$3:C$95,2,FALSE)</f>
        <v>Do you have a documented and currently implemented strategy for securing employee workstations when they work remotely (i.e., not in a trusted computing environment)?</v>
      </c>
      <c r="C46" s="163" t="str">
        <f>IF(LEN(VLOOKUP($A46,Questions!$B:$AA,20,FALSE))=0,"",VLOOKUP($A46,Questions!$B:$AA,20,FALSE))</f>
        <v>CSC 12</v>
      </c>
      <c r="D46" s="163" t="str">
        <f>IF(LEN(VLOOKUP($A46,Questions!$B:$AA,21,FALSE))=0,"",VLOOKUP($A46,Questions!$B:$AA,21,FALSE))</f>
        <v/>
      </c>
      <c r="E46" s="163">
        <f>IF(LEN(VLOOKUP($A46,Questions!$B:$AA,22,FALSE))=0,"",VLOOKUP($A46,Questions!$B:$AA,22,FALSE))</f>
        <v>6.2</v>
      </c>
      <c r="F46" s="163" t="str">
        <f>IF(LEN(VLOOKUP($A46,Questions!$B:$AA,23,FALSE))=0,"",VLOOKUP($A46,Questions!$B:$AA,23,FALSE))</f>
        <v>PR.PT-3</v>
      </c>
      <c r="G46" s="163" t="str">
        <f>IF(LEN(VLOOKUP($A46,Questions!$B:$AA,24,FALSE))=0,"",VLOOKUP($A46,Questions!$B:$AA,24,FALSE))</f>
        <v>3.1.12, 3.1.13, 3.1.14, 3.1.15, 3.1.8, 3.1.20, 3.7.5, 3.8.2, 3.13.7</v>
      </c>
      <c r="H46" s="163" t="str">
        <f>IF(LEN(VLOOKUP($A46,Questions!$B:$AA,25,FALSE))=0,"",VLOOKUP($A46,Questions!$B:$AA,25,FALSE))</f>
        <v>AC-3, CM-7; NIST SP 800-46</v>
      </c>
      <c r="I46" s="163" t="str">
        <f>IF(LEN(VLOOKUP($A46,Questions!$B:$AA,26,FALSE))=0,"",VLOOKUP($A46,Questions!$B:$AA,26,FALSE))</f>
        <v>8: Comprehensive Application, 15: Baseline Control Set</v>
      </c>
      <c r="J46" s="231" t="str">
        <f>IF(LEN(VLOOKUP($A46,Questions!$B:$AB,27,FALSE))=0,"",VLOOKUP($A46,Questions!$B:$AB,27,FALSE))</f>
        <v/>
      </c>
      <c r="K46" s="20"/>
      <c r="L46" s="20"/>
      <c r="M46" s="20"/>
      <c r="N46" s="20"/>
      <c r="O46" s="20"/>
      <c r="P46" s="20"/>
      <c r="Q46" s="20"/>
      <c r="R46" s="20"/>
      <c r="S46" s="20"/>
      <c r="T46" s="20"/>
      <c r="U46" s="20"/>
      <c r="V46" s="20"/>
      <c r="W46" s="20"/>
      <c r="X46" s="20"/>
      <c r="Y46" s="20"/>
      <c r="Z46" s="20"/>
    </row>
    <row r="47" spans="1:26" ht="63.75" customHeight="1">
      <c r="A47" s="30" t="s">
        <v>155</v>
      </c>
      <c r="B47" s="30" t="str">
        <f>VLOOKUP(A47,Questions!B$3:C$95,2,FALSE)</f>
        <v>Does the system provide data input validation and error messages?</v>
      </c>
      <c r="C47" s="163" t="str">
        <f>IF(LEN(VLOOKUP($A47,Questions!$B:$AA,20,FALSE))=0,"",VLOOKUP($A47,Questions!$B:$AA,20,FALSE))</f>
        <v>CSC 2</v>
      </c>
      <c r="D47" s="163" t="str">
        <f>IF(LEN(VLOOKUP($A47,Questions!$B:$AA,21,FALSE))=0,"",VLOOKUP($A47,Questions!$B:$AA,21,FALSE))</f>
        <v/>
      </c>
      <c r="E47" s="163" t="str">
        <f>IF(LEN(VLOOKUP($A47,Questions!$B:$AA,22,FALSE))=0,"",VLOOKUP($A47,Questions!$B:$AA,22,FALSE))</f>
        <v>12.1.1</v>
      </c>
      <c r="F47" s="163" t="str">
        <f>IF(LEN(VLOOKUP($A47,Questions!$B:$AA,23,FALSE))=0,"",VLOOKUP($A47,Questions!$B:$AA,23,FALSE))</f>
        <v>ID.AM-1, ID.AM-2, ID.AM-4</v>
      </c>
      <c r="G47" s="163" t="str">
        <f>IF(LEN(VLOOKUP($A47,Questions!$B:$AA,24,FALSE))=0,"",VLOOKUP($A47,Questions!$B:$AA,24,FALSE))</f>
        <v/>
      </c>
      <c r="H47" s="163" t="str">
        <f>IF(LEN(VLOOKUP($A47,Questions!$B:$AA,25,FALSE))=0,"",VLOOKUP($A47,Questions!$B:$AA,25,FALSE))</f>
        <v>CA-9, SC-4</v>
      </c>
      <c r="I47" s="163" t="str">
        <f>IF(LEN(VLOOKUP($A47,Questions!$B:$AA,26,FALSE))=0,"",VLOOKUP($A47,Questions!$B:$AA,26,FALSE))</f>
        <v>15: Baseline Control Set</v>
      </c>
      <c r="J47" s="231" t="str">
        <f>IF(LEN(VLOOKUP($A47,Questions!$B:$AB,27,FALSE))=0,"",VLOOKUP($A47,Questions!$B:$AB,27,FALSE))</f>
        <v/>
      </c>
      <c r="K47" s="20"/>
      <c r="L47" s="20"/>
      <c r="M47" s="20"/>
      <c r="N47" s="20"/>
      <c r="O47" s="20"/>
      <c r="P47" s="20"/>
      <c r="Q47" s="20"/>
      <c r="R47" s="20"/>
      <c r="S47" s="20"/>
      <c r="T47" s="20"/>
      <c r="U47" s="20"/>
      <c r="V47" s="20"/>
      <c r="W47" s="20"/>
      <c r="X47" s="20"/>
      <c r="Y47" s="20"/>
      <c r="Z47" s="20"/>
    </row>
    <row r="48" spans="1:26" ht="63.75" customHeight="1">
      <c r="A48" s="30" t="s">
        <v>157</v>
      </c>
      <c r="B48" s="30" t="str">
        <f>VLOOKUP(A48,Questions!B$3:C$95,2,FALSE)</f>
        <v>Are you using a web application firewall (WAF)?</v>
      </c>
      <c r="C48" s="163" t="str">
        <f>IF(LEN(VLOOKUP($A48,Questions!$B:$AA,20,FALSE))=0,"",VLOOKUP($A48,Questions!$B:$AA,20,FALSE))</f>
        <v>CSC 16</v>
      </c>
      <c r="D48" s="163" t="str">
        <f>IF(LEN(VLOOKUP($A48,Questions!$B:$AA,21,FALSE))=0,"",VLOOKUP($A48,Questions!$B:$AA,21,FALSE))</f>
        <v/>
      </c>
      <c r="E48" s="163" t="str">
        <f>IF(LEN(VLOOKUP($A48,Questions!$B:$AA,22,FALSE))=0,"",VLOOKUP($A48,Questions!$B:$AA,22,FALSE))</f>
        <v>14.2.5</v>
      </c>
      <c r="F48" s="163" t="str">
        <f>IF(LEN(VLOOKUP($A48,Questions!$B:$AA,23,FALSE))=0,"",VLOOKUP($A48,Questions!$B:$AA,23,FALSE))</f>
        <v>PR.DS-6</v>
      </c>
      <c r="G48" s="163" t="str">
        <f>IF(LEN(VLOOKUP($A48,Questions!$B:$AA,24,FALSE))=0,"",VLOOKUP($A48,Questions!$B:$AA,24,FALSE))</f>
        <v/>
      </c>
      <c r="H48" s="163" t="str">
        <f>IF(LEN(VLOOKUP($A48,Questions!$B:$AA,25,FALSE))=0,"",VLOOKUP($A48,Questions!$B:$AA,25,FALSE))</f>
        <v/>
      </c>
      <c r="I48" s="163" t="str">
        <f>IF(LEN(VLOOKUP($A48,Questions!$B:$AA,26,FALSE))=0,"",VLOOKUP($A48,Questions!$B:$AA,26,FALSE))</f>
        <v>15: Baseline Control Set</v>
      </c>
      <c r="J48" s="231">
        <f>IF(LEN(VLOOKUP($A48,Questions!$B:$AB,27,FALSE))=0,"",VLOOKUP($A48,Questions!$B:$AB,27,FALSE))</f>
        <v>1.1000000000000001</v>
      </c>
      <c r="K48" s="20"/>
      <c r="L48" s="20"/>
      <c r="M48" s="20"/>
      <c r="N48" s="20"/>
      <c r="O48" s="20"/>
      <c r="P48" s="20"/>
      <c r="Q48" s="20"/>
      <c r="R48" s="20"/>
      <c r="S48" s="20"/>
      <c r="T48" s="20"/>
      <c r="U48" s="20"/>
      <c r="V48" s="20"/>
      <c r="W48" s="20"/>
      <c r="X48" s="20"/>
      <c r="Y48" s="20"/>
      <c r="Z48" s="20"/>
    </row>
    <row r="49" spans="1:26" ht="63.75" customHeight="1">
      <c r="A49" s="30" t="s">
        <v>159</v>
      </c>
      <c r="B49" s="30" t="str">
        <f>VLOOKUP(A49,Questions!B$3:C$95,2,FALSE)</f>
        <v>Do you have a process and implemented procedures for managing your software supply chain (e.g., libraries, repositories, frameworks, etc.)?</v>
      </c>
      <c r="C49" s="163" t="str">
        <f>IF(LEN(VLOOKUP($A49,Questions!$B:$AA,20,FALSE))=0,"",VLOOKUP($A49,Questions!$B:$AA,20,FALSE))</f>
        <v>CSC 12</v>
      </c>
      <c r="D49" s="163" t="str">
        <f>IF(LEN(VLOOKUP($A49,Questions!$B:$AA,21,FALSE))=0,"",VLOOKUP($A49,Questions!$B:$AA,21,FALSE))</f>
        <v/>
      </c>
      <c r="E49" s="163" t="str">
        <f>IF(LEN(VLOOKUP($A49,Questions!$B:$AA,22,FALSE))=0,"",VLOOKUP($A49,Questions!$B:$AA,22,FALSE))</f>
        <v>14.2.5</v>
      </c>
      <c r="F49" s="163" t="str">
        <f>IF(LEN(VLOOKUP($A49,Questions!$B:$AA,23,FALSE))=0,"",VLOOKUP($A49,Questions!$B:$AA,23,FALSE))</f>
        <v/>
      </c>
      <c r="G49" s="163" t="str">
        <f>IF(LEN(VLOOKUP($A49,Questions!$B:$AA,24,FALSE))=0,"",VLOOKUP($A49,Questions!$B:$AA,24,FALSE))</f>
        <v/>
      </c>
      <c r="H49" s="163" t="str">
        <f>IF(LEN(VLOOKUP($A49,Questions!$B:$AA,25,FALSE))=0,"",VLOOKUP($A49,Questions!$B:$AA,25,FALSE))</f>
        <v>RA-2</v>
      </c>
      <c r="I49" s="163" t="str">
        <f>IF(LEN(VLOOKUP($A49,Questions!$B:$AA,26,FALSE))=0,"",VLOOKUP($A49,Questions!$B:$AA,26,FALSE))</f>
        <v>8: Comprehensive Application</v>
      </c>
      <c r="J49" s="231">
        <f>IF(LEN(VLOOKUP($A49,Questions!$B:$AB,27,FALSE))=0,"",VLOOKUP($A49,Questions!$B:$AB,27,FALSE))</f>
        <v>2.4</v>
      </c>
      <c r="K49" s="32" t="s">
        <v>258</v>
      </c>
      <c r="L49" s="20"/>
      <c r="M49" s="20"/>
      <c r="N49" s="20"/>
      <c r="O49" s="20"/>
      <c r="P49" s="20"/>
      <c r="Q49" s="20"/>
      <c r="R49" s="20"/>
      <c r="S49" s="20"/>
      <c r="T49" s="20"/>
      <c r="U49" s="20"/>
      <c r="V49" s="20"/>
      <c r="W49" s="20"/>
      <c r="X49" s="20"/>
      <c r="Y49" s="20"/>
      <c r="Z49" s="20"/>
    </row>
    <row r="50" spans="1:26" ht="46.5" customHeight="1">
      <c r="A50" s="286" t="s">
        <v>160</v>
      </c>
      <c r="B50" s="272"/>
      <c r="C50" s="160" t="str">
        <f>$C$31</f>
        <v>CIS Critical Security Controlsv8.1</v>
      </c>
      <c r="D50" s="160" t="str">
        <f>$D$31</f>
        <v>HIPAA</v>
      </c>
      <c r="E50" s="160" t="str">
        <f>$E$31</f>
        <v>ISO 27002:2013</v>
      </c>
      <c r="F50" s="160" t="str">
        <f>$F$31</f>
        <v>NIST Cybersecurity Framework</v>
      </c>
      <c r="G50" s="160" t="str">
        <f>$G$31</f>
        <v>NIST SP 800-171r2</v>
      </c>
      <c r="H50" s="160" t="str">
        <f>$H$31</f>
        <v>NIST SP 800-53r5</v>
      </c>
      <c r="I50" s="160" t="s">
        <v>576</v>
      </c>
      <c r="J50" s="230" t="s">
        <v>1031</v>
      </c>
      <c r="K50" s="20"/>
      <c r="L50" s="20"/>
      <c r="M50" s="20"/>
      <c r="N50" s="20"/>
      <c r="O50" s="20"/>
      <c r="P50" s="20"/>
      <c r="Q50" s="20"/>
      <c r="R50" s="20"/>
      <c r="S50" s="20"/>
      <c r="T50" s="20"/>
      <c r="U50" s="20"/>
      <c r="V50" s="20"/>
      <c r="W50" s="20"/>
      <c r="X50" s="20"/>
      <c r="Y50" s="20"/>
      <c r="Z50" s="20"/>
    </row>
    <row r="51" spans="1:26" ht="63.75" customHeight="1">
      <c r="A51" s="30" t="s">
        <v>161</v>
      </c>
      <c r="B51" s="30" t="str">
        <f>VLOOKUP(A51,Questions!B$3:C$95,2,FALSE)</f>
        <v>Does your solution support single sign-on (SSO) protocols for user and administrator authentication?</v>
      </c>
      <c r="C51" s="163" t="str">
        <f>IF(LEN(VLOOKUP($A51,Questions!$B:$AA,20,FALSE))=0,"",VLOOKUP($A51,Questions!$B:$AA,20,FALSE))</f>
        <v>CSC 16</v>
      </c>
      <c r="D51" s="163" t="str">
        <f>IF(LEN(VLOOKUP($A51,Questions!$B:$AA,21,FALSE))=0,"",VLOOKUP($A51,Questions!$B:$AA,21,FALSE))</f>
        <v/>
      </c>
      <c r="E51" s="163" t="str">
        <f>IF(LEN(VLOOKUP($A51,Questions!$B:$AA,22,FALSE))=0,"",VLOOKUP($A51,Questions!$B:$AA,22,FALSE))</f>
        <v>9.2.3, 9.3.1, 9.4.3</v>
      </c>
      <c r="F51" s="163" t="str">
        <f>IF(LEN(VLOOKUP($A51,Questions!$B:$AA,23,FALSE))=0,"",VLOOKUP($A51,Questions!$B:$AA,23,FALSE))</f>
        <v>PR.AC-1</v>
      </c>
      <c r="G51" s="163" t="str">
        <f>IF(LEN(VLOOKUP($A51,Questions!$B:$AA,24,FALSE))=0,"",VLOOKUP($A51,Questions!$B:$AA,24,FALSE))</f>
        <v>3.5.7</v>
      </c>
      <c r="H51" s="163" t="str">
        <f>IF(LEN(VLOOKUP($A51,Questions!$B:$AA,25,FALSE))=0,"",VLOOKUP($A51,Questions!$B:$AA,25,FALSE))</f>
        <v>IA-5(1)</v>
      </c>
      <c r="I51" s="163" t="str">
        <f>IF(LEN(VLOOKUP($A51,Questions!$B:$AA,26,FALSE))=0,"",VLOOKUP($A51,Questions!$B:$AA,26,FALSE))</f>
        <v>15: Baseline Control Set</v>
      </c>
      <c r="J51" s="231" t="str">
        <f>IF(LEN(VLOOKUP($A51,Questions!$B:$AB,27,FALSE))=0,"",VLOOKUP($A51,Questions!$B:$AB,27,FALSE))</f>
        <v/>
      </c>
      <c r="K51" s="56"/>
      <c r="L51" s="56"/>
      <c r="M51" s="56"/>
      <c r="N51" s="56"/>
      <c r="O51" s="56"/>
      <c r="P51" s="56"/>
      <c r="Q51" s="56"/>
      <c r="R51" s="56"/>
      <c r="S51" s="56"/>
      <c r="T51" s="57"/>
      <c r="U51" s="57"/>
      <c r="V51" s="57"/>
      <c r="W51" s="57"/>
      <c r="X51" s="57"/>
      <c r="Y51" s="57"/>
      <c r="Z51" s="57"/>
    </row>
    <row r="52" spans="1:26" ht="63.75" customHeight="1">
      <c r="A52" s="30" t="s">
        <v>162</v>
      </c>
      <c r="B52" s="30" t="str">
        <f>VLOOKUP(A52,Questions!B$3:C$95,2,FALSE)</f>
        <v>Does your organization participate in InCommon or another eduGAIN-affiliated trust federation?</v>
      </c>
      <c r="C52" s="163" t="str">
        <f>IF(LEN(VLOOKUP($A52,Questions!$B:$AA,20,FALSE))=0,"",VLOOKUP($A52,Questions!$B:$AA,20,FALSE))</f>
        <v>CSC 16</v>
      </c>
      <c r="D52" s="163" t="str">
        <f>IF(LEN(VLOOKUP($A52,Questions!$B:$AA,21,FALSE))=0,"",VLOOKUP($A52,Questions!$B:$AA,21,FALSE))</f>
        <v/>
      </c>
      <c r="E52" s="163" t="str">
        <f>IF(LEN(VLOOKUP($A52,Questions!$B:$AA,22,FALSE))=0,"",VLOOKUP($A52,Questions!$B:$AA,22,FALSE))</f>
        <v>9.1.1, 9.2.3, 9.3.1, 9.4.3</v>
      </c>
      <c r="F52" s="163" t="str">
        <f>IF(LEN(VLOOKUP($A52,Questions!$B:$AA,23,FALSE))=0,"",VLOOKUP($A52,Questions!$B:$AA,23,FALSE))</f>
        <v>PR.AC-1</v>
      </c>
      <c r="G52" s="163" t="str">
        <f>IF(LEN(VLOOKUP($A52,Questions!$B:$AA,24,FALSE))=0,"",VLOOKUP($A52,Questions!$B:$AA,24,FALSE))</f>
        <v>3.5.1</v>
      </c>
      <c r="H52" s="163" t="str">
        <f>IF(LEN(VLOOKUP($A52,Questions!$B:$AA,25,FALSE))=0,"",VLOOKUP($A52,Questions!$B:$AA,25,FALSE))</f>
        <v>IA-2, IA-5</v>
      </c>
      <c r="I52" s="163" t="str">
        <f>IF(LEN(VLOOKUP($A52,Questions!$B:$AA,26,FALSE))=0,"",VLOOKUP($A52,Questions!$B:$AA,26,FALSE))</f>
        <v>14: External Resources, 15: Baseline Control Set</v>
      </c>
      <c r="J52" s="231" t="str">
        <f>IF(LEN(VLOOKUP($A52,Questions!$B:$AB,27,FALSE))=0,"",VLOOKUP($A52,Questions!$B:$AB,27,FALSE))</f>
        <v/>
      </c>
      <c r="K52" s="20"/>
      <c r="L52" s="20"/>
      <c r="M52" s="20"/>
      <c r="N52" s="20"/>
      <c r="O52" s="20"/>
      <c r="P52" s="20"/>
      <c r="Q52" s="20"/>
      <c r="R52" s="20"/>
      <c r="S52" s="20"/>
      <c r="T52" s="20"/>
      <c r="U52" s="20"/>
      <c r="V52" s="20"/>
      <c r="W52" s="20"/>
      <c r="X52" s="20"/>
      <c r="Y52" s="20"/>
      <c r="Z52" s="20"/>
    </row>
    <row r="53" spans="1:26" ht="63.75" customHeight="1">
      <c r="A53" s="30" t="s">
        <v>163</v>
      </c>
      <c r="B53" s="30" t="str">
        <f>VLOOKUP(A53,Questions!B$3:C$95,2,FALSE)</f>
        <v>Does your application support integration with other authentication and authorization systems?</v>
      </c>
      <c r="C53" s="163" t="str">
        <f>IF(LEN(VLOOKUP($A53,Questions!$B:$AA,20,FALSE))=0,"",VLOOKUP($A53,Questions!$B:$AA,20,FALSE))</f>
        <v>CSC 16</v>
      </c>
      <c r="D53" s="163" t="str">
        <f>IF(LEN(VLOOKUP($A53,Questions!$B:$AA,21,FALSE))=0,"",VLOOKUP($A53,Questions!$B:$AA,21,FALSE))</f>
        <v/>
      </c>
      <c r="E53" s="163" t="str">
        <f>IF(LEN(VLOOKUP($A53,Questions!$B:$AA,22,FALSE))=0,"",VLOOKUP($A53,Questions!$B:$AA,22,FALSE))</f>
        <v>9.4.3</v>
      </c>
      <c r="F53" s="163" t="str">
        <f>IF(LEN(VLOOKUP($A53,Questions!$B:$AA,23,FALSE))=0,"",VLOOKUP($A53,Questions!$B:$AA,23,FALSE))</f>
        <v>PR.AC-1, PR.AC-4</v>
      </c>
      <c r="G53" s="163" t="str">
        <f>IF(LEN(VLOOKUP($A53,Questions!$B:$AA,24,FALSE))=0,"",VLOOKUP($A53,Questions!$B:$AA,24,FALSE))</f>
        <v/>
      </c>
      <c r="H53" s="163" t="str">
        <f>IF(LEN(VLOOKUP($A53,Questions!$B:$AA,25,FALSE))=0,"",VLOOKUP($A53,Questions!$B:$AA,25,FALSE))</f>
        <v/>
      </c>
      <c r="I53" s="163" t="str">
        <f>IF(LEN(VLOOKUP($A53,Questions!$B:$AA,26,FALSE))=0,"",VLOOKUP($A53,Questions!$B:$AA,26,FALSE))</f>
        <v>14: External Resources, 15: Baseline Control Set</v>
      </c>
      <c r="J53" s="231" t="str">
        <f>IF(LEN(VLOOKUP($A53,Questions!$B:$AB,27,FALSE))=0,"",VLOOKUP($A53,Questions!$B:$AB,27,FALSE))</f>
        <v/>
      </c>
      <c r="K53" s="20"/>
      <c r="L53" s="20"/>
      <c r="M53" s="20"/>
      <c r="N53" s="20"/>
      <c r="O53" s="20"/>
      <c r="P53" s="20"/>
      <c r="Q53" s="20"/>
      <c r="R53" s="20"/>
      <c r="S53" s="20"/>
      <c r="T53" s="20"/>
      <c r="U53" s="20"/>
      <c r="V53" s="20"/>
      <c r="W53" s="20"/>
      <c r="X53" s="20"/>
      <c r="Y53" s="20"/>
      <c r="Z53" s="20"/>
    </row>
    <row r="54" spans="1:26" ht="63.75" customHeight="1">
      <c r="A54" s="30" t="s">
        <v>164</v>
      </c>
      <c r="B54" s="30" t="str">
        <f>VLOOKUP(A54,Questions!B$3:C$95,2,FALSE)</f>
        <v>Does your solution support any of the following Web SSO standards? [e.g., SAML2 (with redirect flow), OIDC, CAS, or other]</v>
      </c>
      <c r="C54" s="163" t="str">
        <f>IF(LEN(VLOOKUP($A54,Questions!$B:$AA,20,FALSE))=0,"",VLOOKUP($A54,Questions!$B:$AA,20,FALSE))</f>
        <v>CSC 16</v>
      </c>
      <c r="D54" s="163" t="str">
        <f>IF(LEN(VLOOKUP($A54,Questions!$B:$AA,21,FALSE))=0,"",VLOOKUP($A54,Questions!$B:$AA,21,FALSE))</f>
        <v/>
      </c>
      <c r="E54" s="163" t="str">
        <f>IF(LEN(VLOOKUP($A54,Questions!$B:$AA,22,FALSE))=0,"",VLOOKUP($A54,Questions!$B:$AA,22,FALSE))</f>
        <v>9.4.3</v>
      </c>
      <c r="F54" s="163" t="str">
        <f>IF(LEN(VLOOKUP($A54,Questions!$B:$AA,23,FALSE))=0,"",VLOOKUP($A54,Questions!$B:$AA,23,FALSE))</f>
        <v>PR.AC-1, PR.AC-4</v>
      </c>
      <c r="G54" s="163" t="str">
        <f>IF(LEN(VLOOKUP($A54,Questions!$B:$AA,24,FALSE))=0,"",VLOOKUP($A54,Questions!$B:$AA,24,FALSE))</f>
        <v/>
      </c>
      <c r="H54" s="163" t="str">
        <f>IF(LEN(VLOOKUP($A54,Questions!$B:$AA,25,FALSE))=0,"",VLOOKUP($A54,Questions!$B:$AA,25,FALSE))</f>
        <v/>
      </c>
      <c r="I54" s="163" t="str">
        <f>IF(LEN(VLOOKUP($A54,Questions!$B:$AA,26,FALSE))=0,"",VLOOKUP($A54,Questions!$B:$AA,26,FALSE))</f>
        <v>15: Baseline Control Set</v>
      </c>
      <c r="J54" s="231" t="str">
        <f>IF(LEN(VLOOKUP($A54,Questions!$B:$AB,27,FALSE))=0,"",VLOOKUP($A54,Questions!$B:$AB,27,FALSE))</f>
        <v/>
      </c>
      <c r="K54" s="20"/>
      <c r="L54" s="20"/>
      <c r="M54" s="20"/>
      <c r="N54" s="20"/>
      <c r="O54" s="20"/>
      <c r="P54" s="20"/>
      <c r="Q54" s="20"/>
      <c r="R54" s="20"/>
      <c r="S54" s="20"/>
      <c r="T54" s="20"/>
      <c r="U54" s="20"/>
      <c r="V54" s="20"/>
      <c r="W54" s="20"/>
      <c r="X54" s="20"/>
      <c r="Y54" s="20"/>
      <c r="Z54" s="20"/>
    </row>
    <row r="55" spans="1:26" ht="63.75" customHeight="1">
      <c r="A55" s="30" t="s">
        <v>165</v>
      </c>
      <c r="B55" s="30" t="str">
        <f>VLOOKUP(A55,Questions!B$3:C$95,2,FALSE)</f>
        <v>Do you support differentiation between email address and user identifier?</v>
      </c>
      <c r="C55" s="163" t="str">
        <f>IF(LEN(VLOOKUP($A55,Questions!$B:$AA,20,FALSE))=0,"",VLOOKUP($A55,Questions!$B:$AA,20,FALSE))</f>
        <v>CSC 6</v>
      </c>
      <c r="D55" s="163" t="str">
        <f>IF(LEN(VLOOKUP($A55,Questions!$B:$AA,21,FALSE))=0,"",VLOOKUP($A55,Questions!$B:$AA,21,FALSE))</f>
        <v/>
      </c>
      <c r="E55" s="163">
        <f>IF(LEN(VLOOKUP($A55,Questions!$B:$AA,22,FALSE))=0,"",VLOOKUP($A55,Questions!$B:$AA,22,FALSE))</f>
        <v>12.4</v>
      </c>
      <c r="F55" s="163" t="str">
        <f>IF(LEN(VLOOKUP($A55,Questions!$B:$AA,23,FALSE))=0,"",VLOOKUP($A55,Questions!$B:$AA,23,FALSE))</f>
        <v>PR.PT-1</v>
      </c>
      <c r="G55" s="163" t="str">
        <f>IF(LEN(VLOOKUP($A55,Questions!$B:$AA,24,FALSE))=0,"",VLOOKUP($A55,Questions!$B:$AA,24,FALSE))</f>
        <v>3.1.7, 3.3.2, 3.3.3, 3.3.4, 3.3.5, 3.4.3, 3.7.1, 3.7.6, 3.10.4, 3.10.5</v>
      </c>
      <c r="H55" s="163" t="str">
        <f>IF(LEN(VLOOKUP($A55,Questions!$B:$AA,25,FALSE))=0,"",VLOOKUP($A55,Questions!$B:$AA,25,FALSE))</f>
        <v>AU-2(3), AU-6, AU-12, AC-6(9), CM-3, MA-2, MA-5, PE-3</v>
      </c>
      <c r="I55" s="163" t="str">
        <f>IF(LEN(VLOOKUP($A55,Questions!$B:$AA,26,FALSE))=0,"",VLOOKUP($A55,Questions!$B:$AA,26,FALSE))</f>
        <v>15: Baseline Control Set</v>
      </c>
      <c r="J55" s="231" t="str">
        <f>IF(LEN(VLOOKUP($A55,Questions!$B:$AB,27,FALSE))=0,"",VLOOKUP($A55,Questions!$B:$AB,27,FALSE))</f>
        <v/>
      </c>
      <c r="K55" s="32" t="s">
        <v>258</v>
      </c>
      <c r="L55" s="20"/>
      <c r="M55" s="20"/>
      <c r="N55" s="20"/>
      <c r="O55" s="20"/>
      <c r="P55" s="20"/>
      <c r="Q55" s="20"/>
      <c r="R55" s="20"/>
      <c r="S55" s="20"/>
      <c r="T55" s="20"/>
      <c r="U55" s="20"/>
      <c r="V55" s="20"/>
      <c r="W55" s="20"/>
      <c r="X55" s="20"/>
      <c r="Y55" s="20"/>
      <c r="Z55" s="20"/>
    </row>
    <row r="56" spans="1:26" ht="46.5" customHeight="1">
      <c r="A56" s="286" t="s">
        <v>171</v>
      </c>
      <c r="B56" s="272"/>
      <c r="C56" s="160" t="str">
        <f>$C$31</f>
        <v>CIS Critical Security Controlsv8.1</v>
      </c>
      <c r="D56" s="160" t="str">
        <f>$D$31</f>
        <v>HIPAA</v>
      </c>
      <c r="E56" s="160" t="str">
        <f>$E$31</f>
        <v>ISO 27002:2013</v>
      </c>
      <c r="F56" s="160" t="str">
        <f>$F$31</f>
        <v>NIST Cybersecurity Framework</v>
      </c>
      <c r="G56" s="160" t="str">
        <f>$G$31</f>
        <v>NIST SP 800-171r2</v>
      </c>
      <c r="H56" s="160" t="str">
        <f>$H$31</f>
        <v>NIST SP 800-53r5</v>
      </c>
      <c r="I56" s="160" t="s">
        <v>576</v>
      </c>
      <c r="J56" s="230" t="s">
        <v>1031</v>
      </c>
      <c r="K56" s="20"/>
      <c r="L56" s="20"/>
      <c r="M56" s="20"/>
      <c r="N56" s="20"/>
      <c r="O56" s="20"/>
      <c r="P56" s="20"/>
      <c r="Q56" s="20"/>
      <c r="R56" s="20"/>
      <c r="S56" s="20"/>
      <c r="T56" s="20"/>
      <c r="U56" s="20"/>
      <c r="V56" s="20"/>
      <c r="W56" s="20"/>
      <c r="X56" s="20"/>
      <c r="Y56" s="20"/>
      <c r="Z56" s="20"/>
    </row>
    <row r="57" spans="1:26" ht="64.5" customHeight="1">
      <c r="A57" s="30" t="s">
        <v>172</v>
      </c>
      <c r="B57" s="30" t="str">
        <f>VLOOKUP(A57,Questions!B$3:C$95,2,FALSE)</f>
        <v>Do you have a systems management and configuration strategy that encompasses servers, appliances, cloud services, applications, and mobile devices (company and employee owned)?</v>
      </c>
      <c r="C57" s="163" t="str">
        <f>IF(LEN(VLOOKUP($A57,Questions!$B:$AA,20,FALSE))=0,"",VLOOKUP($A57,Questions!$B:$AA,20,FALSE))</f>
        <v/>
      </c>
      <c r="D57" s="163" t="str">
        <f>IF(LEN(VLOOKUP($A57,Questions!$B:$AA,21,FALSE))=0,"",VLOOKUP($A57,Questions!$B:$AA,21,FALSE))</f>
        <v/>
      </c>
      <c r="E57" s="163" t="str">
        <f>IF(LEN(VLOOKUP($A57,Questions!$B:$AA,22,FALSE))=0,"",VLOOKUP($A57,Questions!$B:$AA,22,FALSE))</f>
        <v/>
      </c>
      <c r="F57" s="163" t="str">
        <f>IF(LEN(VLOOKUP($A57,Questions!$B:$AA,23,FALSE))=0,"",VLOOKUP($A57,Questions!$B:$AA,23,FALSE))</f>
        <v/>
      </c>
      <c r="G57" s="163" t="str">
        <f>IF(LEN(VLOOKUP($A57,Questions!$B:$AA,24,FALSE))=0,"",VLOOKUP($A57,Questions!$B:$AA,24,FALSE))</f>
        <v>3.4.1</v>
      </c>
      <c r="H57" s="163" t="str">
        <f>IF(LEN(VLOOKUP($A57,Questions!$B:$AA,25,FALSE))=0,"",VLOOKUP($A57,Questions!$B:$AA,25,FALSE))</f>
        <v/>
      </c>
      <c r="I57" s="163" t="str">
        <f>IF(LEN(VLOOKUP($A57,Questions!$B:$AA,26,FALSE))=0,"",VLOOKUP($A57,Questions!$B:$AA,26,FALSE))</f>
        <v>8: Comprehensive Application</v>
      </c>
      <c r="J57" s="231">
        <f>IF(LEN(VLOOKUP($A57,Questions!$B:$AB,27,FALSE))=0,"",VLOOKUP($A57,Questions!$B:$AB,27,FALSE))</f>
        <v>2.2000000000000002</v>
      </c>
      <c r="K57" s="20"/>
      <c r="L57" s="20"/>
      <c r="M57" s="20"/>
      <c r="N57" s="20"/>
      <c r="O57" s="20"/>
      <c r="P57" s="20"/>
      <c r="Q57" s="20"/>
      <c r="R57" s="20"/>
      <c r="S57" s="20"/>
      <c r="T57" s="20"/>
      <c r="U57" s="20"/>
      <c r="V57" s="20"/>
      <c r="W57" s="20"/>
      <c r="X57" s="20"/>
      <c r="Y57" s="20"/>
      <c r="Z57" s="20"/>
    </row>
    <row r="58" spans="1:26" ht="63" customHeight="1">
      <c r="A58" s="30" t="s">
        <v>173</v>
      </c>
      <c r="B58" s="30" t="str">
        <f>VLOOKUP(A58,Questions!B$3:C$95,2,FALSE)</f>
        <v>Will the institution be notified of major changes to your environment that could impact the institution's security posture?</v>
      </c>
      <c r="C58" s="163" t="str">
        <f>IF(LEN(VLOOKUP($A58,Questions!$B:$AA,20,FALSE))=0,"",VLOOKUP($A58,Questions!$B:$AA,20,FALSE))</f>
        <v/>
      </c>
      <c r="D58" s="163" t="str">
        <f>IF(LEN(VLOOKUP($A58,Questions!$B:$AA,21,FALSE))=0,"",VLOOKUP($A58,Questions!$B:$AA,21,FALSE))</f>
        <v/>
      </c>
      <c r="E58" s="163" t="str">
        <f>IF(LEN(VLOOKUP($A58,Questions!$B:$AA,22,FALSE))=0,"",VLOOKUP($A58,Questions!$B:$AA,22,FALSE))</f>
        <v/>
      </c>
      <c r="F58" s="163" t="str">
        <f>IF(LEN(VLOOKUP($A58,Questions!$B:$AA,23,FALSE))=0,"",VLOOKUP($A58,Questions!$B:$AA,23,FALSE))</f>
        <v/>
      </c>
      <c r="G58" s="163" t="str">
        <f>IF(LEN(VLOOKUP($A58,Questions!$B:$AA,24,FALSE))=0,"",VLOOKUP($A58,Questions!$B:$AA,24,FALSE))</f>
        <v>3.4.4</v>
      </c>
      <c r="H58" s="163" t="str">
        <f>IF(LEN(VLOOKUP($A58,Questions!$B:$AA,25,FALSE))=0,"",VLOOKUP($A58,Questions!$B:$AA,25,FALSE))</f>
        <v/>
      </c>
      <c r="I58" s="163" t="str">
        <f>IF(LEN(VLOOKUP($A58,Questions!$B:$AA,26,FALSE))=0,"",VLOOKUP($A58,Questions!$B:$AA,26,FALSE))</f>
        <v>2: Stakeholders and Obligations, 9: Policy</v>
      </c>
      <c r="J58" s="231" t="str">
        <f>IF(LEN(VLOOKUP($A58,Questions!$B:$AB,27,FALSE))=0,"",VLOOKUP($A58,Questions!$B:$AB,27,FALSE))</f>
        <v/>
      </c>
      <c r="K58" s="20"/>
      <c r="L58" s="20"/>
      <c r="M58" s="20"/>
      <c r="N58" s="20"/>
      <c r="O58" s="20"/>
      <c r="P58" s="20"/>
      <c r="Q58" s="20"/>
      <c r="R58" s="20"/>
      <c r="S58" s="20"/>
      <c r="T58" s="20"/>
      <c r="U58" s="20"/>
      <c r="V58" s="20"/>
      <c r="W58" s="20"/>
      <c r="X58" s="20"/>
      <c r="Y58" s="20"/>
      <c r="Z58" s="20"/>
    </row>
    <row r="59" spans="1:26" ht="64.5" customHeight="1">
      <c r="A59" s="30" t="s">
        <v>174</v>
      </c>
      <c r="B59" s="30" t="str">
        <f>VLOOKUP(A59,Questions!B$3:C$95,2,FALSE)</f>
        <v>Are your systems and applications scanned for vulnerabilities [that are then remediated] prior to new releases?</v>
      </c>
      <c r="C59" s="163" t="str">
        <f>IF(LEN(VLOOKUP($A59,Questions!$B:$AA,20,FALSE))=0,"",VLOOKUP($A59,Questions!$B:$AA,20,FALSE))</f>
        <v/>
      </c>
      <c r="D59" s="163" t="str">
        <f>IF(LEN(VLOOKUP($A59,Questions!$B:$AA,21,FALSE))=0,"",VLOOKUP($A59,Questions!$B:$AA,21,FALSE))</f>
        <v/>
      </c>
      <c r="E59" s="163" t="str">
        <f>IF(LEN(VLOOKUP($A59,Questions!$B:$AA,22,FALSE))=0,"",VLOOKUP($A59,Questions!$B:$AA,22,FALSE))</f>
        <v/>
      </c>
      <c r="F59" s="163" t="str">
        <f>IF(LEN(VLOOKUP($A59,Questions!$B:$AA,23,FALSE))=0,"",VLOOKUP($A59,Questions!$B:$AA,23,FALSE))</f>
        <v/>
      </c>
      <c r="G59" s="163" t="str">
        <f>IF(LEN(VLOOKUP($A59,Questions!$B:$AA,24,FALSE))=0,"",VLOOKUP($A59,Questions!$B:$AA,24,FALSE))</f>
        <v>3.11.2</v>
      </c>
      <c r="H59" s="163" t="str">
        <f>IF(LEN(VLOOKUP($A59,Questions!$B:$AA,25,FALSE))=0,"",VLOOKUP($A59,Questions!$B:$AA,25,FALSE))</f>
        <v/>
      </c>
      <c r="I59" s="163" t="str">
        <f>IF(LEN(VLOOKUP($A59,Questions!$B:$AA,26,FALSE))=0,"",VLOOKUP($A59,Questions!$B:$AA,26,FALSE))</f>
        <v>15: Baseline Control Set</v>
      </c>
      <c r="J59" s="231">
        <f>IF(LEN(VLOOKUP($A59,Questions!$B:$AB,27,FALSE))=0,"",VLOOKUP($A59,Questions!$B:$AB,27,FALSE))</f>
        <v>11.2</v>
      </c>
      <c r="K59" s="20"/>
      <c r="L59" s="20"/>
      <c r="M59" s="20"/>
      <c r="N59" s="20"/>
      <c r="O59" s="20"/>
      <c r="P59" s="20"/>
      <c r="Q59" s="20"/>
      <c r="R59" s="20"/>
      <c r="S59" s="20"/>
      <c r="T59" s="20"/>
      <c r="U59" s="20"/>
      <c r="V59" s="20"/>
      <c r="W59" s="20"/>
      <c r="X59" s="20"/>
      <c r="Y59" s="20"/>
      <c r="Z59" s="20"/>
    </row>
    <row r="60" spans="1:26" ht="64.5" customHeight="1">
      <c r="A60" s="30" t="s">
        <v>175</v>
      </c>
      <c r="B60" s="30" t="str">
        <f>VLOOKUP(A60,Questions!B$3:C$95,2,FALSE)</f>
        <v>Have your systems and applications had a third-party security assessment completed in the past year?</v>
      </c>
      <c r="C60" s="163" t="str">
        <f>IF(LEN(VLOOKUP($A60,Questions!$B:$AA,20,FALSE))=0,"",VLOOKUP($A60,Questions!$B:$AA,20,FALSE))</f>
        <v/>
      </c>
      <c r="D60" s="163" t="str">
        <f>IF(LEN(VLOOKUP($A60,Questions!$B:$AA,21,FALSE))=0,"",VLOOKUP($A60,Questions!$B:$AA,21,FALSE))</f>
        <v/>
      </c>
      <c r="E60" s="163" t="str">
        <f>IF(LEN(VLOOKUP($A60,Questions!$B:$AA,22,FALSE))=0,"",VLOOKUP($A60,Questions!$B:$AA,22,FALSE))</f>
        <v/>
      </c>
      <c r="F60" s="163" t="str">
        <f>IF(LEN(VLOOKUP($A60,Questions!$B:$AA,23,FALSE))=0,"",VLOOKUP($A60,Questions!$B:$AA,23,FALSE))</f>
        <v/>
      </c>
      <c r="G60" s="163" t="str">
        <f>IF(LEN(VLOOKUP($A60,Questions!$B:$AA,24,FALSE))=0,"",VLOOKUP($A60,Questions!$B:$AA,24,FALSE))</f>
        <v/>
      </c>
      <c r="H60" s="163" t="str">
        <f>IF(LEN(VLOOKUP($A60,Questions!$B:$AA,25,FALSE))=0,"",VLOOKUP($A60,Questions!$B:$AA,25,FALSE))</f>
        <v/>
      </c>
      <c r="I60" s="163" t="str">
        <f>IF(LEN(VLOOKUP($A60,Questions!$B:$AA,26,FALSE))=0,"",VLOOKUP($A60,Questions!$B:$AA,26,FALSE))</f>
        <v>10: Evaluation and Refinement</v>
      </c>
      <c r="J60" s="231" t="str">
        <f>IF(LEN(VLOOKUP($A60,Questions!$B:$AB,27,FALSE))=0,"",VLOOKUP($A60,Questions!$B:$AB,27,FALSE))</f>
        <v/>
      </c>
      <c r="K60" s="20"/>
      <c r="L60" s="20"/>
      <c r="M60" s="20"/>
      <c r="N60" s="20"/>
      <c r="O60" s="20"/>
      <c r="P60" s="20"/>
      <c r="Q60" s="20"/>
      <c r="R60" s="20"/>
      <c r="S60" s="20"/>
      <c r="T60" s="20"/>
      <c r="U60" s="20"/>
      <c r="V60" s="20"/>
      <c r="W60" s="20"/>
      <c r="X60" s="20"/>
      <c r="Y60" s="20"/>
      <c r="Z60" s="20"/>
    </row>
    <row r="61" spans="1:26" ht="64.5" customHeight="1">
      <c r="A61" s="30" t="s">
        <v>176</v>
      </c>
      <c r="B61" s="30" t="str">
        <f>VLOOKUP(A61,Questions!B$3:C$95,2,FALSE)</f>
        <v>Do you have policy and procedure, currently implemented, guiding how security risks are mitigated until patches can be applied?</v>
      </c>
      <c r="C61" s="163" t="str">
        <f>IF(LEN(VLOOKUP($A61,Questions!$B:$AA,20,FALSE))=0,"",VLOOKUP($A61,Questions!$B:$AA,20,FALSE))</f>
        <v/>
      </c>
      <c r="D61" s="163" t="str">
        <f>IF(LEN(VLOOKUP($A61,Questions!$B:$AA,21,FALSE))=0,"",VLOOKUP($A61,Questions!$B:$AA,21,FALSE))</f>
        <v/>
      </c>
      <c r="E61" s="163" t="str">
        <f>IF(LEN(VLOOKUP($A61,Questions!$B:$AA,22,FALSE))=0,"",VLOOKUP($A61,Questions!$B:$AA,22,FALSE))</f>
        <v/>
      </c>
      <c r="F61" s="163" t="str">
        <f>IF(LEN(VLOOKUP($A61,Questions!$B:$AA,23,FALSE))=0,"",VLOOKUP($A61,Questions!$B:$AA,23,FALSE))</f>
        <v/>
      </c>
      <c r="G61" s="163" t="str">
        <f>IF(LEN(VLOOKUP($A61,Questions!$B:$AA,24,FALSE))=0,"",VLOOKUP($A61,Questions!$B:$AA,24,FALSE))</f>
        <v>3.14.1</v>
      </c>
      <c r="H61" s="163" t="str">
        <f>IF(LEN(VLOOKUP($A61,Questions!$B:$AA,25,FALSE))=0,"",VLOOKUP($A61,Questions!$B:$AA,25,FALSE))</f>
        <v/>
      </c>
      <c r="I61" s="163" t="str">
        <f>IF(LEN(VLOOKUP($A61,Questions!$B:$AA,26,FALSE))=0,"",VLOOKUP($A61,Questions!$B:$AA,26,FALSE))</f>
        <v>6: Risk Acceptance, 9: Policy</v>
      </c>
      <c r="J61" s="231" t="str">
        <f>IF(LEN(VLOOKUP($A61,Questions!$B:$AB,27,FALSE))=0,"",VLOOKUP($A61,Questions!$B:$AB,27,FALSE))</f>
        <v>11.2.2</v>
      </c>
      <c r="K61" s="32" t="s">
        <v>258</v>
      </c>
      <c r="L61" s="20"/>
      <c r="M61" s="20"/>
      <c r="N61" s="20"/>
      <c r="O61" s="20"/>
      <c r="P61" s="20"/>
      <c r="Q61" s="20"/>
      <c r="R61" s="20"/>
      <c r="S61" s="20"/>
      <c r="T61" s="20"/>
      <c r="U61" s="20"/>
      <c r="V61" s="20"/>
      <c r="W61" s="20"/>
      <c r="X61" s="20"/>
      <c r="Y61" s="20"/>
      <c r="Z61" s="20"/>
    </row>
    <row r="62" spans="1:26" ht="48" customHeight="1">
      <c r="A62" s="286" t="s">
        <v>177</v>
      </c>
      <c r="B62" s="272"/>
      <c r="C62" s="160" t="str">
        <f>$C$31</f>
        <v>CIS Critical Security Controlsv8.1</v>
      </c>
      <c r="D62" s="160" t="str">
        <f>$D$31</f>
        <v>HIPAA</v>
      </c>
      <c r="E62" s="160" t="str">
        <f>$E$31</f>
        <v>ISO 27002:2013</v>
      </c>
      <c r="F62" s="160" t="str">
        <f>$F$31</f>
        <v>NIST Cybersecurity Framework</v>
      </c>
      <c r="G62" s="160" t="str">
        <f>$G$31</f>
        <v>NIST SP 800-171r2</v>
      </c>
      <c r="H62" s="160" t="str">
        <f>$H$31</f>
        <v>NIST SP 800-53r5</v>
      </c>
      <c r="I62" s="160" t="s">
        <v>576</v>
      </c>
      <c r="J62" s="230" t="s">
        <v>1031</v>
      </c>
      <c r="K62" s="20"/>
      <c r="L62" s="20"/>
      <c r="M62" s="20"/>
      <c r="N62" s="20"/>
      <c r="O62" s="20"/>
      <c r="P62" s="20"/>
      <c r="Q62" s="20"/>
      <c r="R62" s="20"/>
      <c r="S62" s="20"/>
      <c r="T62" s="20"/>
      <c r="U62" s="20"/>
      <c r="V62" s="20"/>
      <c r="W62" s="20"/>
      <c r="X62" s="20"/>
      <c r="Y62" s="20"/>
      <c r="Z62" s="20"/>
    </row>
    <row r="63" spans="1:26" ht="63.75" customHeight="1">
      <c r="A63" s="58" t="s">
        <v>178</v>
      </c>
      <c r="B63" s="30" t="str">
        <f>VLOOKUP(A63,Questions!B$3:C$95,2,FALSE)</f>
        <v>Does the environment provide for dedicated single-tenant capabilities? If not, describe how your product or environment separates data from different customers (e.g., logically, physically, single tenancy, multi-tenancy).</v>
      </c>
      <c r="C63" s="163" t="str">
        <f>IF(LEN(VLOOKUP($A63,Questions!$B:$AA,20,FALSE))=0,"",VLOOKUP($A63,Questions!$B:$AA,20,FALSE))</f>
        <v>CSC 12</v>
      </c>
      <c r="D63" s="163" t="str">
        <f>IF(LEN(VLOOKUP($A63,Questions!$B:$AA,21,FALSE))=0,"",VLOOKUP($A63,Questions!$B:$AA,21,FALSE))</f>
        <v/>
      </c>
      <c r="E63" s="163" t="str">
        <f>IF(LEN(VLOOKUP($A63,Questions!$B:$AA,22,FALSE))=0,"",VLOOKUP($A63,Questions!$B:$AA,22,FALSE))</f>
        <v/>
      </c>
      <c r="F63" s="163" t="str">
        <f>IF(LEN(VLOOKUP($A63,Questions!$B:$AA,23,FALSE))=0,"",VLOOKUP($A63,Questions!$B:$AA,23,FALSE))</f>
        <v>PR.AC-2, PR.IP-5</v>
      </c>
      <c r="G63" s="163" t="str">
        <f>IF(LEN(VLOOKUP($A63,Questions!$B:$AA,24,FALSE))=0,"",VLOOKUP($A63,Questions!$B:$AA,24,FALSE))</f>
        <v>3.1.3, 3.8.1</v>
      </c>
      <c r="H63" s="163" t="str">
        <f>IF(LEN(VLOOKUP($A63,Questions!$B:$AA,25,FALSE))=0,"",VLOOKUP($A63,Questions!$B:$AA,25,FALSE))</f>
        <v>AC-4, MP-2, MP-4</v>
      </c>
      <c r="I63" s="163" t="str">
        <f>IF(LEN(VLOOKUP($A63,Questions!$B:$AA,26,FALSE))=0,"",VLOOKUP($A63,Questions!$B:$AA,26,FALSE))</f>
        <v>15: Baseline Control Set</v>
      </c>
      <c r="J63" s="231" t="str">
        <f>IF(LEN(VLOOKUP($A63,Questions!$B:$AB,27,FALSE))=0,"",VLOOKUP($A63,Questions!$B:$AB,27,FALSE))</f>
        <v/>
      </c>
      <c r="K63" s="20"/>
      <c r="L63" s="20"/>
      <c r="M63" s="20"/>
      <c r="N63" s="20"/>
      <c r="O63" s="20"/>
      <c r="P63" s="20"/>
      <c r="Q63" s="20"/>
      <c r="R63" s="20"/>
      <c r="S63" s="20"/>
      <c r="T63" s="20"/>
      <c r="U63" s="20"/>
      <c r="V63" s="20"/>
      <c r="W63" s="20"/>
      <c r="X63" s="20"/>
      <c r="Y63" s="20"/>
      <c r="Z63" s="20"/>
    </row>
    <row r="64" spans="1:26" ht="63.75" customHeight="1">
      <c r="A64" s="30" t="s">
        <v>180</v>
      </c>
      <c r="B64" s="30" t="str">
        <f>VLOOKUP(A64,Questions!B$3:C$95,2,FALSE)</f>
        <v>Is sensitive data encrypted, using secure protocols/algorithms, in transport? (e.g., system-to-client)</v>
      </c>
      <c r="C64" s="163" t="str">
        <f>IF(LEN(VLOOKUP($A64,Questions!$B:$AA,20,FALSE))=0,"",VLOOKUP($A64,Questions!$B:$AA,20,FALSE))</f>
        <v>CSC 13</v>
      </c>
      <c r="D64" s="163" t="str">
        <f>IF(LEN(VLOOKUP($A64,Questions!$B:$AA,21,FALSE))=0,"",VLOOKUP($A64,Questions!$B:$AA,21,FALSE))</f>
        <v/>
      </c>
      <c r="E64" s="163" t="str">
        <f>IF(LEN(VLOOKUP($A64,Questions!$B:$AA,22,FALSE))=0,"",VLOOKUP($A64,Questions!$B:$AA,22,FALSE))</f>
        <v>8.2.3, 10.1.1</v>
      </c>
      <c r="F64" s="163" t="str">
        <f>IF(LEN(VLOOKUP($A64,Questions!$B:$AA,23,FALSE))=0,"",VLOOKUP($A64,Questions!$B:$AA,23,FALSE))</f>
        <v>PR.DS-1, PR.DS-2</v>
      </c>
      <c r="G64" s="163" t="str">
        <f>IF(LEN(VLOOKUP($A64,Questions!$B:$AA,24,FALSE))=0,"",VLOOKUP($A64,Questions!$B:$AA,24,FALSE))</f>
        <v>3.1.19, 3.8.1</v>
      </c>
      <c r="H64" s="163" t="str">
        <f>IF(LEN(VLOOKUP($A64,Questions!$B:$AA,25,FALSE))=0,"",VLOOKUP($A64,Questions!$B:$AA,25,FALSE))</f>
        <v>MP-2, AC-19(5)</v>
      </c>
      <c r="I64" s="163" t="str">
        <f>IF(LEN(VLOOKUP($A64,Questions!$B:$AA,26,FALSE))=0,"",VLOOKUP($A64,Questions!$B:$AA,26,FALSE))</f>
        <v>2: Stakeholders &amp; Obligations, 15: Baseline Control Set</v>
      </c>
      <c r="J64" s="231" t="str">
        <f>IF(LEN(VLOOKUP($A64,Questions!$B:$AB,27,FALSE))=0,"",VLOOKUP($A64,Questions!$B:$AB,27,FALSE))</f>
        <v>2.3 &amp; 4.1</v>
      </c>
      <c r="K64" s="20"/>
      <c r="L64" s="20"/>
      <c r="M64" s="20"/>
      <c r="N64" s="20"/>
      <c r="O64" s="20"/>
      <c r="P64" s="20"/>
      <c r="Q64" s="20"/>
      <c r="R64" s="20"/>
      <c r="S64" s="20"/>
      <c r="T64" s="20"/>
      <c r="U64" s="20"/>
      <c r="V64" s="20"/>
      <c r="W64" s="20"/>
      <c r="X64" s="20"/>
      <c r="Y64" s="20"/>
      <c r="Z64" s="20"/>
    </row>
    <row r="65" spans="1:26" ht="63.75" customHeight="1">
      <c r="A65" s="30" t="s">
        <v>181</v>
      </c>
      <c r="B65" s="30" t="str">
        <f>VLOOKUP(A65,Questions!B$3:C$95,2,FALSE)</f>
        <v>Is sensitive data encrypted, using secure protocols/algorithms, in storage? (e.g., disk encryption, at-rest, files, and within a running database)</v>
      </c>
      <c r="C65" s="163" t="str">
        <f>IF(LEN(VLOOKUP($A65,Questions!$B:$AA,20,FALSE))=0,"",VLOOKUP($A65,Questions!$B:$AA,20,FALSE))</f>
        <v>CSC 13</v>
      </c>
      <c r="D65" s="163" t="str">
        <f>IF(LEN(VLOOKUP($A65,Questions!$B:$AA,21,FALSE))=0,"",VLOOKUP($A65,Questions!$B:$AA,21,FALSE))</f>
        <v/>
      </c>
      <c r="E65" s="163" t="str">
        <f>IF(LEN(VLOOKUP($A65,Questions!$B:$AA,22,FALSE))=0,"",VLOOKUP($A65,Questions!$B:$AA,22,FALSE))</f>
        <v>8.2.3, 10.1.1</v>
      </c>
      <c r="F65" s="163" t="str">
        <f>IF(LEN(VLOOKUP($A65,Questions!$B:$AA,23,FALSE))=0,"",VLOOKUP($A65,Questions!$B:$AA,23,FALSE))</f>
        <v>PR.DS-1</v>
      </c>
      <c r="G65" s="163" t="str">
        <f>IF(LEN(VLOOKUP($A65,Questions!$B:$AA,24,FALSE))=0,"",VLOOKUP($A65,Questions!$B:$AA,24,FALSE))</f>
        <v>3.1.19, 3.8.1</v>
      </c>
      <c r="H65" s="163" t="str">
        <f>IF(LEN(VLOOKUP($A65,Questions!$B:$AA,25,FALSE))=0,"",VLOOKUP($A65,Questions!$B:$AA,25,FALSE))</f>
        <v>MP-2, AC-19(5)</v>
      </c>
      <c r="I65" s="163" t="str">
        <f>IF(LEN(VLOOKUP($A65,Questions!$B:$AA,26,FALSE))=0,"",VLOOKUP($A65,Questions!$B:$AA,26,FALSE))</f>
        <v>2: Stakeholders &amp; Obligations, 15: Baseline Control Set</v>
      </c>
      <c r="J65" s="231" t="str">
        <f>IF(LEN(VLOOKUP($A65,Questions!$B:$AB,27,FALSE))=0,"",VLOOKUP($A65,Questions!$B:$AB,27,FALSE))</f>
        <v>8.2.1</v>
      </c>
      <c r="K65" s="170"/>
      <c r="L65" s="170"/>
      <c r="M65" s="170"/>
      <c r="N65" s="170"/>
      <c r="O65" s="170"/>
      <c r="P65" s="170"/>
      <c r="Q65" s="170"/>
      <c r="R65" s="170"/>
      <c r="S65" s="170"/>
      <c r="T65" s="170"/>
      <c r="U65" s="170"/>
      <c r="V65" s="170"/>
      <c r="W65" s="170"/>
      <c r="X65" s="170"/>
      <c r="Y65" s="170"/>
      <c r="Z65" s="170"/>
    </row>
    <row r="66" spans="1:26" ht="63.75" customHeight="1">
      <c r="A66" s="30" t="s">
        <v>182</v>
      </c>
      <c r="B66" s="30" t="str">
        <f>VLOOKUP(A66,Questions!B$3:C$95,2,FALSE)</f>
        <v>Are involatile backup copies made according to predefined schedules and securely stored and protected?</v>
      </c>
      <c r="C66" s="163" t="str">
        <f>IF(LEN(VLOOKUP($A66,Questions!$B:$AA,20,FALSE))=0,"",VLOOKUP($A66,Questions!$B:$AA,20,FALSE))</f>
        <v>CSC 13</v>
      </c>
      <c r="D66" s="163" t="str">
        <f>IF(LEN(VLOOKUP($A66,Questions!$B:$AA,21,FALSE))=0,"",VLOOKUP($A66,Questions!$B:$AA,21,FALSE))</f>
        <v/>
      </c>
      <c r="E66" s="163" t="str">
        <f>IF(LEN(VLOOKUP($A66,Questions!$B:$AA,22,FALSE))=0,"",VLOOKUP($A66,Questions!$B:$AA,22,FALSE))</f>
        <v>12.3.1</v>
      </c>
      <c r="F66" s="163" t="str">
        <f>IF(LEN(VLOOKUP($A66,Questions!$B:$AA,23,FALSE))=0,"",VLOOKUP($A66,Questions!$B:$AA,23,FALSE))</f>
        <v/>
      </c>
      <c r="G66" s="163" t="str">
        <f>IF(LEN(VLOOKUP($A66,Questions!$B:$AA,24,FALSE))=0,"",VLOOKUP($A66,Questions!$B:$AA,24,FALSE))</f>
        <v>3.8.9</v>
      </c>
      <c r="H66" s="163" t="str">
        <f>IF(LEN(VLOOKUP($A66,Questions!$B:$AA,25,FALSE))=0,"",VLOOKUP($A66,Questions!$B:$AA,25,FALSE))</f>
        <v>CP-9, MP-5</v>
      </c>
      <c r="I66" s="163" t="str">
        <f>IF(LEN(VLOOKUP($A66,Questions!$B:$AA,26,FALSE))=0,"",VLOOKUP($A66,Questions!$B:$AA,26,FALSE))</f>
        <v>15: Baseline Control Set</v>
      </c>
      <c r="J66" s="231" t="str">
        <f>IF(LEN(VLOOKUP($A66,Questions!$B:$AB,27,FALSE))=0,"",VLOOKUP($A66,Questions!$B:$AB,27,FALSE))</f>
        <v/>
      </c>
      <c r="K66" s="20"/>
      <c r="L66" s="20"/>
      <c r="M66" s="20"/>
      <c r="N66" s="20"/>
      <c r="O66" s="20"/>
      <c r="P66" s="20"/>
      <c r="Q66" s="20"/>
      <c r="R66" s="20"/>
      <c r="S66" s="20"/>
      <c r="T66" s="20"/>
      <c r="U66" s="20"/>
      <c r="V66" s="20"/>
      <c r="W66" s="20"/>
      <c r="X66" s="20"/>
      <c r="Y66" s="20"/>
      <c r="Z66" s="20"/>
    </row>
    <row r="67" spans="1:26" ht="63.75" customHeight="1">
      <c r="A67" s="30" t="s">
        <v>183</v>
      </c>
      <c r="B67" s="30" t="str">
        <f>VLOOKUP(A67,Questions!B$3:C$95,2,FALSE)</f>
        <v>Can the institution extract a full or partial backup of data?</v>
      </c>
      <c r="C67" s="163" t="str">
        <f>IF(LEN(VLOOKUP($A67,Questions!$B:$AA,20,FALSE))=0,"",VLOOKUP($A67,Questions!$B:$AA,20,FALSE))</f>
        <v>CSC 13</v>
      </c>
      <c r="D67" s="163" t="str">
        <f>IF(LEN(VLOOKUP($A67,Questions!$B:$AA,21,FALSE))=0,"",VLOOKUP($A67,Questions!$B:$AA,21,FALSE))</f>
        <v/>
      </c>
      <c r="E67" s="163" t="str">
        <f>IF(LEN(VLOOKUP($A67,Questions!$B:$AA,22,FALSE))=0,"",VLOOKUP($A67,Questions!$B:$AA,22,FALSE))</f>
        <v>8.3.1</v>
      </c>
      <c r="F67" s="163" t="str">
        <f>IF(LEN(VLOOKUP($A67,Questions!$B:$AA,23,FALSE))=0,"",VLOOKUP($A67,Questions!$B:$AA,23,FALSE))</f>
        <v>PR.DS-3</v>
      </c>
      <c r="G67" s="163" t="str">
        <f>IF(LEN(VLOOKUP($A67,Questions!$B:$AA,24,FALSE))=0,"",VLOOKUP($A67,Questions!$B:$AA,24,FALSE))</f>
        <v>3.7.1, 3.7.2, 3.8.3</v>
      </c>
      <c r="H67" s="163" t="str">
        <f>IF(LEN(VLOOKUP($A67,Questions!$B:$AA,25,FALSE))=0,"",VLOOKUP($A67,Questions!$B:$AA,25,FALSE))</f>
        <v>CP-9 MP-6, NIST SP 800-60, NIST SP 800-88, AC-2, AC-6, IA-4, PM-2, PM-10, SI-5, MA-2, MA-3, MP-6</v>
      </c>
      <c r="I67" s="163" t="str">
        <f>IF(LEN(VLOOKUP($A67,Questions!$B:$AA,26,FALSE))=0,"",VLOOKUP($A67,Questions!$B:$AA,26,FALSE))</f>
        <v>15: Baseline Control Set</v>
      </c>
      <c r="J67" s="231" t="str">
        <f>IF(LEN(VLOOKUP($A67,Questions!$B:$AB,27,FALSE))=0,"",VLOOKUP($A67,Questions!$B:$AB,27,FALSE))</f>
        <v/>
      </c>
      <c r="K67" s="20"/>
      <c r="L67" s="20"/>
      <c r="M67" s="20"/>
      <c r="N67" s="20"/>
      <c r="O67" s="20"/>
      <c r="P67" s="20"/>
      <c r="Q67" s="20"/>
      <c r="R67" s="20"/>
      <c r="S67" s="20"/>
      <c r="T67" s="20"/>
      <c r="U67" s="20"/>
      <c r="V67" s="20"/>
      <c r="W67" s="20"/>
      <c r="X67" s="20"/>
      <c r="Y67" s="20"/>
      <c r="Z67" s="20"/>
    </row>
    <row r="68" spans="1:26" ht="63.75" customHeight="1">
      <c r="A68" s="30" t="s">
        <v>184</v>
      </c>
      <c r="B68" s="30" t="str">
        <f>VLOOKUP(A68,Questions!B$3:C$95,2,FALSE)</f>
        <v>Do you have a media handling process that is documented and currently implemented that meets established business needs and regulatory requirements, including end-of-life, repurposing, and data sanitization procedures?</v>
      </c>
      <c r="C68" s="163" t="str">
        <f>IF(LEN(VLOOKUP($A68,Questions!$B:$AA,20,FALSE))=0,"",VLOOKUP($A68,Questions!$B:$AA,20,FALSE))</f>
        <v>CSC 13, CSC 14</v>
      </c>
      <c r="D68" s="163" t="str">
        <f>IF(LEN(VLOOKUP($A68,Questions!$B:$AA,21,FALSE))=0,"",VLOOKUP($A68,Questions!$B:$AA,21,FALSE))</f>
        <v/>
      </c>
      <c r="E68" s="163" t="str">
        <f>IF(LEN(VLOOKUP($A68,Questions!$B:$AA,22,FALSE))=0,"",VLOOKUP($A68,Questions!$B:$AA,22,FALSE))</f>
        <v>14.2.5</v>
      </c>
      <c r="F68" s="163" t="str">
        <f>IF(LEN(VLOOKUP($A68,Questions!$B:$AA,23,FALSE))=0,"",VLOOKUP($A68,Questions!$B:$AA,23,FALSE))</f>
        <v>PR.AC-4</v>
      </c>
      <c r="G68" s="163" t="str">
        <f>IF(LEN(VLOOKUP($A68,Questions!$B:$AA,24,FALSE))=0,"",VLOOKUP($A68,Questions!$B:$AA,24,FALSE))</f>
        <v/>
      </c>
      <c r="H68" s="163" t="str">
        <f>IF(LEN(VLOOKUP($A68,Questions!$B:$AA,25,FALSE))=0,"",VLOOKUP($A68,Questions!$B:$AA,25,FALSE))</f>
        <v/>
      </c>
      <c r="I68" s="163" t="str">
        <f>IF(LEN(VLOOKUP($A68,Questions!$B:$AA,26,FALSE))=0,"",VLOOKUP($A68,Questions!$B:$AA,26,FALSE))</f>
        <v>9: Policy</v>
      </c>
      <c r="J68" s="231">
        <f>IF(LEN(VLOOKUP($A68,Questions!$B:$AB,27,FALSE))=0,"",VLOOKUP($A68,Questions!$B:$AB,27,FALSE))</f>
        <v>9.6</v>
      </c>
      <c r="K68" s="20"/>
      <c r="L68" s="20"/>
      <c r="M68" s="20"/>
      <c r="N68" s="20"/>
      <c r="O68" s="20"/>
      <c r="P68" s="20"/>
      <c r="Q68" s="20"/>
      <c r="R68" s="20"/>
      <c r="S68" s="20"/>
      <c r="T68" s="20"/>
      <c r="U68" s="20"/>
      <c r="V68" s="20"/>
      <c r="W68" s="20"/>
      <c r="X68" s="20"/>
      <c r="Y68" s="20"/>
      <c r="Z68" s="20"/>
    </row>
    <row r="69" spans="1:26" ht="63.75" customHeight="1">
      <c r="A69" s="30" t="s">
        <v>185</v>
      </c>
      <c r="B69" s="30" t="str">
        <f>VLOOKUP(A69,Questions!B$3:C$95,2,FALSE)</f>
        <v>Does your staff (or third party) have access to institutional data (e.g., financial, PHI or other sensitive information) within the application/system?</v>
      </c>
      <c r="C69" s="163" t="str">
        <f>IF(LEN(VLOOKUP($A69,Questions!$B:$AA,20,FALSE))=0,"",VLOOKUP($A69,Questions!$B:$AA,20,FALSE))</f>
        <v/>
      </c>
      <c r="D69" s="163" t="str">
        <f>IF(LEN(VLOOKUP($A69,Questions!$B:$AA,21,FALSE))=0,"",VLOOKUP($A69,Questions!$B:$AA,21,FALSE))</f>
        <v/>
      </c>
      <c r="E69" s="163" t="str">
        <f>IF(LEN(VLOOKUP($A69,Questions!$B:$AA,22,FALSE))=0,"",VLOOKUP($A69,Questions!$B:$AA,22,FALSE))</f>
        <v/>
      </c>
      <c r="F69" s="163" t="str">
        <f>IF(LEN(VLOOKUP($A69,Questions!$B:$AA,23,FALSE))=0,"",VLOOKUP($A69,Questions!$B:$AA,23,FALSE))</f>
        <v/>
      </c>
      <c r="G69" s="163" t="str">
        <f>IF(LEN(VLOOKUP($A69,Questions!$B:$AA,24,FALSE))=0,"",VLOOKUP($A69,Questions!$B:$AA,24,FALSE))</f>
        <v/>
      </c>
      <c r="H69" s="163" t="str">
        <f>IF(LEN(VLOOKUP($A69,Questions!$B:$AA,25,FALSE))=0,"",VLOOKUP($A69,Questions!$B:$AA,25,FALSE))</f>
        <v/>
      </c>
      <c r="I69" s="163" t="str">
        <f>IF(LEN(VLOOKUP($A69,Questions!$B:$AA,26,FALSE))=0,"",VLOOKUP($A69,Questions!$B:$AA,26,FALSE))</f>
        <v>2: Stakeholders &amp; Obligations, 9: Policy</v>
      </c>
      <c r="J69" s="231" t="str">
        <f>IF(LEN(VLOOKUP($A69,Questions!$B:$AB,27,FALSE))=0,"",VLOOKUP($A69,Questions!$B:$AB,27,FALSE))</f>
        <v>6.4.2 &amp; 7.1 &amp;7.1.1</v>
      </c>
      <c r="K69" s="32" t="s">
        <v>258</v>
      </c>
      <c r="L69" s="20"/>
      <c r="M69" s="20"/>
      <c r="N69" s="20"/>
      <c r="O69" s="20"/>
      <c r="P69" s="20"/>
      <c r="Q69" s="20"/>
      <c r="R69" s="20"/>
      <c r="S69" s="20"/>
      <c r="T69" s="20"/>
      <c r="U69" s="20"/>
      <c r="V69" s="20"/>
      <c r="W69" s="20"/>
      <c r="X69" s="20"/>
      <c r="Y69" s="20"/>
      <c r="Z69" s="20"/>
    </row>
    <row r="70" spans="1:26" ht="48" customHeight="1">
      <c r="A70" s="286" t="s">
        <v>186</v>
      </c>
      <c r="B70" s="272"/>
      <c r="C70" s="160" t="str">
        <f>$C$31</f>
        <v>CIS Critical Security Controlsv8.1</v>
      </c>
      <c r="D70" s="160" t="str">
        <f>$D$31</f>
        <v>HIPAA</v>
      </c>
      <c r="E70" s="160" t="str">
        <f>$E$31</f>
        <v>ISO 27002:2013</v>
      </c>
      <c r="F70" s="160" t="str">
        <f>$F$31</f>
        <v>NIST Cybersecurity Framework</v>
      </c>
      <c r="G70" s="160" t="str">
        <f>$G$31</f>
        <v>NIST SP 800-171r2</v>
      </c>
      <c r="H70" s="160" t="str">
        <f>$H$31</f>
        <v>NIST SP 800-53r5</v>
      </c>
      <c r="I70" s="160" t="s">
        <v>576</v>
      </c>
      <c r="J70" s="230" t="s">
        <v>1031</v>
      </c>
      <c r="K70" s="20"/>
      <c r="L70" s="20"/>
      <c r="M70" s="20"/>
      <c r="N70" s="20"/>
      <c r="O70" s="20"/>
      <c r="P70" s="20"/>
      <c r="Q70" s="20"/>
      <c r="R70" s="20"/>
      <c r="S70" s="20"/>
      <c r="T70" s="20"/>
      <c r="U70" s="20"/>
      <c r="V70" s="20"/>
      <c r="W70" s="20"/>
      <c r="X70" s="20"/>
      <c r="Y70" s="20"/>
      <c r="Z70" s="20"/>
    </row>
    <row r="71" spans="1:26" ht="63.75" customHeight="1">
      <c r="A71" s="30" t="s">
        <v>187</v>
      </c>
      <c r="B71" s="30" t="str">
        <f>VLOOKUP(A71,Questions!B$3:C$95,2,FALSE)</f>
        <v>Does your company manage the physical data center where the institution's data will reside?</v>
      </c>
      <c r="C71" s="163" t="str">
        <f>IF(LEN(VLOOKUP($A71,Questions!$B:$AA,20,FALSE))=0,"",VLOOKUP($A71,Questions!$B:$AA,20,FALSE))</f>
        <v>CSC 12</v>
      </c>
      <c r="D71" s="163" t="str">
        <f>IF(LEN(VLOOKUP($A71,Questions!$B:$AA,21,FALSE))=0,"",VLOOKUP($A71,Questions!$B:$AA,21,FALSE))</f>
        <v/>
      </c>
      <c r="E71" s="163" t="str">
        <f>IF(LEN(VLOOKUP($A71,Questions!$B:$AA,22,FALSE))=0,"",VLOOKUP($A71,Questions!$B:$AA,22,FALSE))</f>
        <v>11.2.1</v>
      </c>
      <c r="F71" s="163" t="str">
        <f>IF(LEN(VLOOKUP($A71,Questions!$B:$AA,23,FALSE))=0,"",VLOOKUP($A71,Questions!$B:$AA,23,FALSE))</f>
        <v/>
      </c>
      <c r="G71" s="163" t="str">
        <f>IF(LEN(VLOOKUP($A71,Questions!$B:$AA,24,FALSE))=0,"",VLOOKUP($A71,Questions!$B:$AA,24,FALSE))</f>
        <v/>
      </c>
      <c r="H71" s="163" t="str">
        <f>IF(LEN(VLOOKUP($A71,Questions!$B:$AA,25,FALSE))=0,"",VLOOKUP($A71,Questions!$B:$AA,25,FALSE))</f>
        <v/>
      </c>
      <c r="I71" s="163" t="str">
        <f>IF(LEN(VLOOKUP($A71,Questions!$B:$AA,26,FALSE))=0,"",VLOOKUP($A71,Questions!$B:$AA,26,FALSE))</f>
        <v>1: Mission Focus, 2: Stakeholders and Obligations</v>
      </c>
      <c r="J71" s="231">
        <f>IF(LEN(VLOOKUP($A71,Questions!$B:$AB,27,FALSE))=0,"",VLOOKUP($A71,Questions!$B:$AB,27,FALSE))</f>
        <v>9.1</v>
      </c>
      <c r="K71" s="20"/>
      <c r="L71" s="20"/>
      <c r="M71" s="20"/>
      <c r="N71" s="20"/>
      <c r="O71" s="20"/>
      <c r="P71" s="20"/>
      <c r="Q71" s="20"/>
      <c r="R71" s="20"/>
      <c r="S71" s="20"/>
      <c r="T71" s="20"/>
      <c r="U71" s="20"/>
      <c r="V71" s="20"/>
      <c r="W71" s="20"/>
      <c r="X71" s="20"/>
      <c r="Y71" s="20"/>
      <c r="Z71" s="20"/>
    </row>
    <row r="72" spans="1:26" ht="63.75" customHeight="1">
      <c r="A72" s="30" t="s">
        <v>189</v>
      </c>
      <c r="B72" s="30" t="str">
        <f>VLOOKUP(A72,Questions!B$3:C$95,2,FALSE)</f>
        <v>Are you generally able to accomodate storing each institution's data within their geographic region?</v>
      </c>
      <c r="C72" s="163" t="str">
        <f>IF(LEN(VLOOKUP($A72,Questions!$B:$AA,20,FALSE))=0,"",VLOOKUP($A72,Questions!$B:$AA,20,FALSE))</f>
        <v>CSC 14</v>
      </c>
      <c r="D72" s="163" t="str">
        <f>IF(LEN(VLOOKUP($A72,Questions!$B:$AA,21,FALSE))=0,"",VLOOKUP($A72,Questions!$B:$AA,21,FALSE))</f>
        <v/>
      </c>
      <c r="E72" s="163" t="str">
        <f>IF(LEN(VLOOKUP($A72,Questions!$B:$AA,22,FALSE))=0,"",VLOOKUP($A72,Questions!$B:$AA,22,FALSE))</f>
        <v>11.1.1</v>
      </c>
      <c r="F72" s="163" t="str">
        <f>IF(LEN(VLOOKUP($A72,Questions!$B:$AA,23,FALSE))=0,"",VLOOKUP($A72,Questions!$B:$AA,23,FALSE))</f>
        <v>PR.AC-2, PR.IP-5</v>
      </c>
      <c r="G72" s="163" t="str">
        <f>IF(LEN(VLOOKUP($A72,Questions!$B:$AA,24,FALSE))=0,"",VLOOKUP($A72,Questions!$B:$AA,24,FALSE))</f>
        <v/>
      </c>
      <c r="H72" s="163" t="str">
        <f>IF(LEN(VLOOKUP($A72,Questions!$B:$AA,25,FALSE))=0,"",VLOOKUP($A72,Questions!$B:$AA,25,FALSE))</f>
        <v/>
      </c>
      <c r="I72" s="163" t="str">
        <f>IF(LEN(VLOOKUP($A72,Questions!$B:$AA,26,FALSE))=0,"",VLOOKUP($A72,Questions!$B:$AA,26,FALSE))</f>
        <v>2: Stakeholders and Obligations</v>
      </c>
      <c r="J72" s="231" t="str">
        <f>IF(LEN(VLOOKUP($A72,Questions!$B:$AB,27,FALSE))=0,"",VLOOKUP($A72,Questions!$B:$AB,27,FALSE))</f>
        <v/>
      </c>
      <c r="K72" s="20"/>
      <c r="L72" s="20"/>
      <c r="M72" s="20"/>
      <c r="N72" s="20"/>
      <c r="O72" s="20"/>
      <c r="P72" s="20"/>
      <c r="Q72" s="20"/>
      <c r="R72" s="20"/>
      <c r="S72" s="20"/>
      <c r="T72" s="20"/>
      <c r="U72" s="20"/>
      <c r="V72" s="20"/>
      <c r="W72" s="20"/>
      <c r="X72" s="20"/>
      <c r="Y72" s="20"/>
      <c r="Z72" s="20"/>
    </row>
    <row r="73" spans="1:26" ht="63.75" customHeight="1">
      <c r="A73" s="30" t="s">
        <v>190</v>
      </c>
      <c r="B73" s="30" t="str">
        <f>VLOOKUP(A73,Questions!B$3:C$95,2,FALSE)</f>
        <v>Does the hosting provider have a SOC 2 Type 2 report available?</v>
      </c>
      <c r="C73" s="163" t="str">
        <f>IF(LEN(VLOOKUP($A73,Questions!$B:$AA,20,FALSE))=0,"",VLOOKUP($A73,Questions!$B:$AA,20,FALSE))</f>
        <v>CSC 13</v>
      </c>
      <c r="D73" s="163" t="str">
        <f>IF(LEN(VLOOKUP($A73,Questions!$B:$AA,21,FALSE))=0,"",VLOOKUP($A73,Questions!$B:$AA,21,FALSE))</f>
        <v/>
      </c>
      <c r="E73" s="163" t="str">
        <f>IF(LEN(VLOOKUP($A73,Questions!$B:$AA,22,FALSE))=0,"",VLOOKUP($A73,Questions!$B:$AA,22,FALSE))</f>
        <v>11.1.1</v>
      </c>
      <c r="F73" s="163" t="str">
        <f>IF(LEN(VLOOKUP($A73,Questions!$B:$AA,23,FALSE))=0,"",VLOOKUP($A73,Questions!$B:$AA,23,FALSE))</f>
        <v/>
      </c>
      <c r="G73" s="163" t="str">
        <f>IF(LEN(VLOOKUP($A73,Questions!$B:$AA,24,FALSE))=0,"",VLOOKUP($A73,Questions!$B:$AA,24,FALSE))</f>
        <v/>
      </c>
      <c r="H73" s="163" t="str">
        <f>IF(LEN(VLOOKUP($A73,Questions!$B:$AA,25,FALSE))=0,"",VLOOKUP($A73,Questions!$B:$AA,25,FALSE))</f>
        <v/>
      </c>
      <c r="I73" s="163" t="str">
        <f>IF(LEN(VLOOKUP($A73,Questions!$B:$AA,26,FALSE))=0,"",VLOOKUP($A73,Questions!$B:$AA,26,FALSE))</f>
        <v>2: Stakeholders and Obligations, 10: Evaluation &amp; Refinement, 14: External Resources , 15: Baseline Control Set</v>
      </c>
      <c r="J73" s="231" t="str">
        <f>IF(LEN(VLOOKUP($A73,Questions!$B:$AB,27,FALSE))=0,"",VLOOKUP($A73,Questions!$B:$AB,27,FALSE))</f>
        <v/>
      </c>
      <c r="K73" s="20"/>
      <c r="L73" s="20"/>
      <c r="M73" s="20"/>
      <c r="N73" s="20"/>
      <c r="O73" s="20"/>
      <c r="P73" s="20"/>
      <c r="Q73" s="20"/>
      <c r="R73" s="20"/>
      <c r="S73" s="20"/>
      <c r="T73" s="20"/>
      <c r="U73" s="20"/>
      <c r="V73" s="20"/>
      <c r="W73" s="20"/>
      <c r="X73" s="20"/>
      <c r="Y73" s="20"/>
      <c r="Z73" s="20"/>
    </row>
    <row r="74" spans="1:26" ht="63.75" customHeight="1">
      <c r="A74" s="38" t="s">
        <v>191</v>
      </c>
      <c r="B74" s="30" t="str">
        <f>VLOOKUP(A74,Questions!B$3:C$95,2,FALSE)</f>
        <v>Does your organization have physical security controls and policies in place?</v>
      </c>
      <c r="C74" s="163" t="str">
        <f>IF(LEN(VLOOKUP($A74,Questions!$B:$AA,20,FALSE))=0,"",VLOOKUP($A74,Questions!$B:$AA,20,FALSE))</f>
        <v>CSC 14</v>
      </c>
      <c r="D74" s="163" t="str">
        <f>IF(LEN(VLOOKUP($A74,Questions!$B:$AA,21,FALSE))=0,"",VLOOKUP($A74,Questions!$B:$AA,21,FALSE))</f>
        <v/>
      </c>
      <c r="E74" s="163" t="str">
        <f>IF(LEN(VLOOKUP($A74,Questions!$B:$AA,22,FALSE))=0,"",VLOOKUP($A74,Questions!$B:$AA,22,FALSE))</f>
        <v>11.1.1, 11.1.2</v>
      </c>
      <c r="F74" s="163" t="str">
        <f>IF(LEN(VLOOKUP($A74,Questions!$B:$AA,23,FALSE))=0,"",VLOOKUP($A74,Questions!$B:$AA,23,FALSE))</f>
        <v>PR.AC-2</v>
      </c>
      <c r="G74" s="163" t="str">
        <f>IF(LEN(VLOOKUP($A74,Questions!$B:$AA,24,FALSE))=0,"",VLOOKUP($A74,Questions!$B:$AA,24,FALSE))</f>
        <v>3.8.1, 3.8.2</v>
      </c>
      <c r="H74" s="163" t="str">
        <f>IF(LEN(VLOOKUP($A74,Questions!$B:$AA,25,FALSE))=0,"",VLOOKUP($A74,Questions!$B:$AA,25,FALSE))</f>
        <v/>
      </c>
      <c r="I74" s="163" t="str">
        <f>IF(LEN(VLOOKUP($A74,Questions!$B:$AA,26,FALSE))=0,"",VLOOKUP($A74,Questions!$B:$AA,26,FALSE))</f>
        <v>9: Policy, 15: Baseline Control Set</v>
      </c>
      <c r="J74" s="231" t="str">
        <f>IF(LEN(VLOOKUP($A74,Questions!$B:$AB,27,FALSE))=0,"",VLOOKUP($A74,Questions!$B:$AB,27,FALSE))</f>
        <v/>
      </c>
      <c r="K74" s="20"/>
      <c r="L74" s="20"/>
      <c r="M74" s="20"/>
      <c r="N74" s="20"/>
      <c r="O74" s="20"/>
      <c r="P74" s="20"/>
      <c r="Q74" s="20"/>
      <c r="R74" s="20"/>
      <c r="S74" s="20"/>
      <c r="T74" s="20"/>
      <c r="U74" s="20"/>
      <c r="V74" s="20"/>
      <c r="W74" s="20"/>
      <c r="X74" s="20"/>
      <c r="Y74" s="20"/>
      <c r="Z74" s="20"/>
    </row>
    <row r="75" spans="1:26" ht="63.75" customHeight="1">
      <c r="A75" s="30" t="s">
        <v>193</v>
      </c>
      <c r="B75" s="30" t="str">
        <f>VLOOKUP(A75,Questions!B$3:C$95,2,FALSE)</f>
        <v>Do you have physical access control and video surveillance to prevent/detect unauthorized access to your data center?</v>
      </c>
      <c r="C75" s="163" t="str">
        <f>IF(LEN(VLOOKUP($A75,Questions!$B:$AA,20,FALSE))=0,"",VLOOKUP($A75,Questions!$B:$AA,20,FALSE))</f>
        <v/>
      </c>
      <c r="D75" s="163" t="str">
        <f>IF(LEN(VLOOKUP($A75,Questions!$B:$AA,21,FALSE))=0,"",VLOOKUP($A75,Questions!$B:$AA,21,FALSE))</f>
        <v/>
      </c>
      <c r="E75" s="163" t="str">
        <f>IF(LEN(VLOOKUP($A75,Questions!$B:$AA,22,FALSE))=0,"",VLOOKUP($A75,Questions!$B:$AA,22,FALSE))</f>
        <v/>
      </c>
      <c r="F75" s="163" t="str">
        <f>IF(LEN(VLOOKUP($A75,Questions!$B:$AA,23,FALSE))=0,"",VLOOKUP($A75,Questions!$B:$AA,23,FALSE))</f>
        <v/>
      </c>
      <c r="G75" s="163" t="str">
        <f>IF(LEN(VLOOKUP($A75,Questions!$B:$AA,24,FALSE))=0,"",VLOOKUP($A75,Questions!$B:$AA,24,FALSE))</f>
        <v>3.10.2</v>
      </c>
      <c r="H75" s="163" t="str">
        <f>IF(LEN(VLOOKUP($A75,Questions!$B:$AA,25,FALSE))=0,"",VLOOKUP($A75,Questions!$B:$AA,25,FALSE))</f>
        <v/>
      </c>
      <c r="I75" s="163" t="str">
        <f>IF(LEN(VLOOKUP($A75,Questions!$B:$AA,26,FALSE))=0,"",VLOOKUP($A75,Questions!$B:$AA,26,FALSE))</f>
        <v>15: Baseline Control Set</v>
      </c>
      <c r="J75" s="231" t="str">
        <f>IF(LEN(VLOOKUP($A75,Questions!$B:$AB,27,FALSE))=0,"",VLOOKUP($A75,Questions!$B:$AB,27,FALSE))</f>
        <v>9.1.1</v>
      </c>
      <c r="K75" s="32" t="s">
        <v>258</v>
      </c>
      <c r="L75" s="20"/>
      <c r="M75" s="20"/>
      <c r="N75" s="20"/>
      <c r="O75" s="20"/>
      <c r="P75" s="20"/>
      <c r="Q75" s="20"/>
      <c r="R75" s="20"/>
      <c r="S75" s="20"/>
      <c r="T75" s="20"/>
      <c r="U75" s="20"/>
      <c r="V75" s="20"/>
      <c r="W75" s="20"/>
      <c r="X75" s="20"/>
      <c r="Y75" s="20"/>
      <c r="Z75" s="20"/>
    </row>
    <row r="76" spans="1:26" ht="48" customHeight="1">
      <c r="A76" s="286" t="s">
        <v>194</v>
      </c>
      <c r="B76" s="272"/>
      <c r="C76" s="160" t="str">
        <f>$C$31</f>
        <v>CIS Critical Security Controlsv8.1</v>
      </c>
      <c r="D76" s="160" t="str">
        <f>$D$31</f>
        <v>HIPAA</v>
      </c>
      <c r="E76" s="160" t="str">
        <f>$E$31</f>
        <v>ISO 27002:2013</v>
      </c>
      <c r="F76" s="160" t="str">
        <f>$F$31</f>
        <v>NIST Cybersecurity Framework</v>
      </c>
      <c r="G76" s="160" t="str">
        <f>$G$31</f>
        <v>NIST SP 800-171r2</v>
      </c>
      <c r="H76" s="160" t="str">
        <f>$H$31</f>
        <v>NIST SP 800-53r5</v>
      </c>
      <c r="I76" s="160" t="s">
        <v>576</v>
      </c>
      <c r="J76" s="230" t="s">
        <v>1031</v>
      </c>
      <c r="K76" s="20"/>
      <c r="L76" s="20"/>
      <c r="M76" s="20"/>
      <c r="N76" s="20"/>
      <c r="O76" s="20"/>
      <c r="P76" s="20"/>
      <c r="Q76" s="20"/>
      <c r="R76" s="20"/>
      <c r="S76" s="20"/>
      <c r="T76" s="20"/>
      <c r="U76" s="20"/>
      <c r="V76" s="20"/>
      <c r="W76" s="20"/>
      <c r="X76" s="20"/>
      <c r="Y76" s="20"/>
      <c r="Z76" s="20"/>
    </row>
    <row r="77" spans="1:26" ht="63.75" customHeight="1">
      <c r="A77" s="30" t="s">
        <v>195</v>
      </c>
      <c r="B77" s="30" t="str">
        <f>VLOOKUP(A77,Questions!B$3:C$95,2,FALSE)</f>
        <v>Do you enforce network segmentation between trusted and untrusted networks (i.e., Internet, DMZ, Extranet, etc.)?</v>
      </c>
      <c r="C77" s="163" t="str">
        <f>IF(LEN(VLOOKUP($A77,Questions!$B:$AA,20,FALSE))=0,"",VLOOKUP($A77,Questions!$B:$AA,20,FALSE))</f>
        <v/>
      </c>
      <c r="D77" s="163" t="str">
        <f>IF(LEN(VLOOKUP($A77,Questions!$B:$AA,21,FALSE))=0,"",VLOOKUP($A77,Questions!$B:$AA,21,FALSE))</f>
        <v/>
      </c>
      <c r="E77" s="163" t="str">
        <f>IF(LEN(VLOOKUP($A77,Questions!$B:$AA,22,FALSE))=0,"",VLOOKUP($A77,Questions!$B:$AA,22,FALSE))</f>
        <v/>
      </c>
      <c r="F77" s="163" t="str">
        <f>IF(LEN(VLOOKUP($A77,Questions!$B:$AA,23,FALSE))=0,"",VLOOKUP($A77,Questions!$B:$AA,23,FALSE))</f>
        <v/>
      </c>
      <c r="G77" s="163" t="str">
        <f>IF(LEN(VLOOKUP($A77,Questions!$B:$AA,24,FALSE))=0,"",VLOOKUP($A77,Questions!$B:$AA,24,FALSE))</f>
        <v>3.13.1, 3.13.5</v>
      </c>
      <c r="H77" s="163" t="str">
        <f>IF(LEN(VLOOKUP($A77,Questions!$B:$AA,25,FALSE))=0,"",VLOOKUP($A77,Questions!$B:$AA,25,FALSE))</f>
        <v/>
      </c>
      <c r="I77" s="163" t="str">
        <f>IF(LEN(VLOOKUP($A77,Questions!$B:$AA,26,FALSE))=0,"",VLOOKUP($A77,Questions!$B:$AA,26,FALSE))</f>
        <v>15: Baseline Control Set</v>
      </c>
      <c r="J77" s="231">
        <f>IF(LEN(VLOOKUP($A77,Questions!$B:$AB,27,FALSE))=0,"",VLOOKUP($A77,Questions!$B:$AB,27,FALSE))</f>
        <v>10.8</v>
      </c>
      <c r="K77" s="20"/>
      <c r="L77" s="20"/>
      <c r="M77" s="20"/>
      <c r="N77" s="20"/>
      <c r="O77" s="20"/>
      <c r="P77" s="20"/>
      <c r="Q77" s="20"/>
      <c r="R77" s="20"/>
      <c r="S77" s="20"/>
      <c r="T77" s="20"/>
      <c r="U77" s="20"/>
      <c r="V77" s="20"/>
      <c r="W77" s="20"/>
      <c r="X77" s="20"/>
      <c r="Y77" s="20"/>
      <c r="Z77" s="20"/>
    </row>
    <row r="78" spans="1:26" ht="63.75" customHeight="1">
      <c r="A78" s="58" t="s">
        <v>197</v>
      </c>
      <c r="B78" s="30" t="str">
        <f>VLOOKUP(A78,Questions!B$3:C$95,2,FALSE)</f>
        <v>Are you utilizing a stateful packet inspection (SPI) firewall?</v>
      </c>
      <c r="C78" s="163" t="str">
        <f>IF(LEN(VLOOKUP($A78,Questions!$B:$AA,20,FALSE))=0,"",VLOOKUP($A78,Questions!$B:$AA,20,FALSE))</f>
        <v/>
      </c>
      <c r="D78" s="163" t="str">
        <f>IF(LEN(VLOOKUP($A78,Questions!$B:$AA,21,FALSE))=0,"",VLOOKUP($A78,Questions!$B:$AA,21,FALSE))</f>
        <v/>
      </c>
      <c r="E78" s="163" t="str">
        <f>IF(LEN(VLOOKUP($A78,Questions!$B:$AA,22,FALSE))=0,"",VLOOKUP($A78,Questions!$B:$AA,22,FALSE))</f>
        <v/>
      </c>
      <c r="F78" s="163" t="str">
        <f>IF(LEN(VLOOKUP($A78,Questions!$B:$AA,23,FALSE))=0,"",VLOOKUP($A78,Questions!$B:$AA,23,FALSE))</f>
        <v/>
      </c>
      <c r="G78" s="163" t="str">
        <f>IF(LEN(VLOOKUP($A78,Questions!$B:$AA,24,FALSE))=0,"",VLOOKUP($A78,Questions!$B:$AA,24,FALSE))</f>
        <v>3.1.3</v>
      </c>
      <c r="H78" s="163" t="str">
        <f>IF(LEN(VLOOKUP($A78,Questions!$B:$AA,25,FALSE))=0,"",VLOOKUP($A78,Questions!$B:$AA,25,FALSE))</f>
        <v/>
      </c>
      <c r="I78" s="163" t="str">
        <f>IF(LEN(VLOOKUP($A78,Questions!$B:$AA,26,FALSE))=0,"",VLOOKUP($A78,Questions!$B:$AA,26,FALSE))</f>
        <v>15: Baseline Control Set</v>
      </c>
      <c r="J78" s="231" t="str">
        <f>IF(LEN(VLOOKUP($A78,Questions!$B:$AB,27,FALSE))=0,"",VLOOKUP($A78,Questions!$B:$AB,27,FALSE))</f>
        <v/>
      </c>
      <c r="K78" s="20"/>
      <c r="L78" s="20"/>
      <c r="M78" s="20"/>
      <c r="N78" s="20"/>
      <c r="O78" s="20"/>
      <c r="P78" s="20"/>
      <c r="Q78" s="20"/>
      <c r="R78" s="20"/>
      <c r="S78" s="20"/>
      <c r="T78" s="20"/>
      <c r="U78" s="20"/>
      <c r="V78" s="20"/>
      <c r="W78" s="20"/>
      <c r="X78" s="20"/>
      <c r="Y78" s="20"/>
      <c r="Z78" s="20"/>
    </row>
    <row r="79" spans="1:26" ht="63.75" customHeight="1">
      <c r="A79" s="30" t="s">
        <v>198</v>
      </c>
      <c r="B79" s="30" t="str">
        <f>VLOOKUP(A79,Questions!B$3:C$95,2,FALSE)</f>
        <v>Do you use an automated IDS/IPS system to monitor for intrusions?</v>
      </c>
      <c r="C79" s="163" t="str">
        <f>IF(LEN(VLOOKUP($A79,Questions!$B:$AA,20,FALSE))=0,"",VLOOKUP($A79,Questions!$B:$AA,20,FALSE))</f>
        <v/>
      </c>
      <c r="D79" s="163" t="str">
        <f>IF(LEN(VLOOKUP($A79,Questions!$B:$AA,21,FALSE))=0,"",VLOOKUP($A79,Questions!$B:$AA,21,FALSE))</f>
        <v/>
      </c>
      <c r="E79" s="163" t="str">
        <f>IF(LEN(VLOOKUP($A79,Questions!$B:$AA,22,FALSE))=0,"",VLOOKUP($A79,Questions!$B:$AA,22,FALSE))</f>
        <v/>
      </c>
      <c r="F79" s="163" t="str">
        <f>IF(LEN(VLOOKUP($A79,Questions!$B:$AA,23,FALSE))=0,"",VLOOKUP($A79,Questions!$B:$AA,23,FALSE))</f>
        <v/>
      </c>
      <c r="G79" s="163" t="str">
        <f>IF(LEN(VLOOKUP($A79,Questions!$B:$AA,24,FALSE))=0,"",VLOOKUP($A79,Questions!$B:$AA,24,FALSE))</f>
        <v>3.14.6</v>
      </c>
      <c r="H79" s="163" t="str">
        <f>IF(LEN(VLOOKUP($A79,Questions!$B:$AA,25,FALSE))=0,"",VLOOKUP($A79,Questions!$B:$AA,25,FALSE))</f>
        <v/>
      </c>
      <c r="I79" s="163" t="str">
        <f>IF(LEN(VLOOKUP($A79,Questions!$B:$AA,26,FALSE))=0,"",VLOOKUP($A79,Questions!$B:$AA,26,FALSE))</f>
        <v>15: Baseline Control Set</v>
      </c>
      <c r="J79" s="231" t="str">
        <f>IF(LEN(VLOOKUP($A79,Questions!$B:$AB,27,FALSE))=0,"",VLOOKUP($A79,Questions!$B:$AB,27,FALSE))</f>
        <v/>
      </c>
      <c r="K79" s="20"/>
      <c r="L79" s="20"/>
      <c r="M79" s="20"/>
      <c r="N79" s="20"/>
      <c r="O79" s="20"/>
      <c r="P79" s="20"/>
      <c r="Q79" s="20"/>
      <c r="R79" s="20"/>
      <c r="S79" s="20"/>
      <c r="T79" s="20"/>
      <c r="U79" s="20"/>
      <c r="V79" s="20"/>
      <c r="W79" s="20"/>
      <c r="X79" s="20"/>
      <c r="Y79" s="20"/>
      <c r="Z79" s="20"/>
    </row>
    <row r="80" spans="1:26" ht="63.75" customHeight="1">
      <c r="A80" s="30" t="s">
        <v>199</v>
      </c>
      <c r="B80" s="30" t="str">
        <f>VLOOKUP(A80,Questions!B$3:C$95,2,FALSE)</f>
        <v>Are you employing any next-generation persistent threat (NGPT) monitoring?</v>
      </c>
      <c r="C80" s="163" t="str">
        <f>IF(LEN(VLOOKUP($A80,Questions!$B:$AA,20,FALSE))=0,"",VLOOKUP($A80,Questions!$B:$AA,20,FALSE))</f>
        <v/>
      </c>
      <c r="D80" s="163" t="str">
        <f>IF(LEN(VLOOKUP($A80,Questions!$B:$AA,21,FALSE))=0,"",VLOOKUP($A80,Questions!$B:$AA,21,FALSE))</f>
        <v/>
      </c>
      <c r="E80" s="163" t="str">
        <f>IF(LEN(VLOOKUP($A80,Questions!$B:$AA,22,FALSE))=0,"",VLOOKUP($A80,Questions!$B:$AA,22,FALSE))</f>
        <v/>
      </c>
      <c r="F80" s="163" t="str">
        <f>IF(LEN(VLOOKUP($A80,Questions!$B:$AA,23,FALSE))=0,"",VLOOKUP($A80,Questions!$B:$AA,23,FALSE))</f>
        <v/>
      </c>
      <c r="G80" s="163" t="str">
        <f>IF(LEN(VLOOKUP($A80,Questions!$B:$AA,24,FALSE))=0,"",VLOOKUP($A80,Questions!$B:$AA,24,FALSE))</f>
        <v/>
      </c>
      <c r="H80" s="163" t="str">
        <f>IF(LEN(VLOOKUP($A80,Questions!$B:$AA,25,FALSE))=0,"",VLOOKUP($A80,Questions!$B:$AA,25,FALSE))</f>
        <v/>
      </c>
      <c r="I80" s="163" t="str">
        <f>IF(LEN(VLOOKUP($A80,Questions!$B:$AA,26,FALSE))=0,"",VLOOKUP($A80,Questions!$B:$AA,26,FALSE))</f>
        <v>15: Baseline Control Set</v>
      </c>
      <c r="J80" s="231" t="str">
        <f>IF(LEN(VLOOKUP($A80,Questions!$B:$AB,27,FALSE))=0,"",VLOOKUP($A80,Questions!$B:$AB,27,FALSE))</f>
        <v/>
      </c>
      <c r="K80" s="20"/>
      <c r="L80" s="20"/>
      <c r="M80" s="20"/>
      <c r="N80" s="20"/>
      <c r="O80" s="20"/>
      <c r="P80" s="20"/>
      <c r="Q80" s="20"/>
      <c r="R80" s="20"/>
      <c r="S80" s="20"/>
      <c r="T80" s="20"/>
      <c r="U80" s="20"/>
      <c r="V80" s="20"/>
      <c r="W80" s="20"/>
      <c r="X80" s="20"/>
      <c r="Y80" s="20"/>
      <c r="Z80" s="20"/>
    </row>
    <row r="81" spans="1:26" ht="63.75" customHeight="1">
      <c r="A81" s="30" t="s">
        <v>200</v>
      </c>
      <c r="B81" s="30" t="str">
        <f>VLOOKUP(A81,Questions!B$3:C$95,2,FALSE)</f>
        <v>Do you require connectivity to the institution's network for support/administration or access into any existing systems for integration purposes?</v>
      </c>
      <c r="C81" s="163" t="str">
        <f>IF(LEN(VLOOKUP($A81,Questions!$B:$AA,20,FALSE))=0,"",VLOOKUP($A81,Questions!$B:$AA,20,FALSE))</f>
        <v/>
      </c>
      <c r="D81" s="163" t="str">
        <f>IF(LEN(VLOOKUP($A81,Questions!$B:$AA,21,FALSE))=0,"",VLOOKUP($A81,Questions!$B:$AA,21,FALSE))</f>
        <v/>
      </c>
      <c r="E81" s="163" t="str">
        <f>IF(LEN(VLOOKUP($A81,Questions!$B:$AA,22,FALSE))=0,"",VLOOKUP($A81,Questions!$B:$AA,22,FALSE))</f>
        <v/>
      </c>
      <c r="F81" s="163" t="str">
        <f>IF(LEN(VLOOKUP($A81,Questions!$B:$AA,23,FALSE))=0,"",VLOOKUP($A81,Questions!$B:$AA,23,FALSE))</f>
        <v/>
      </c>
      <c r="G81" s="163" t="str">
        <f>IF(LEN(VLOOKUP($A81,Questions!$B:$AA,24,FALSE))=0,"",VLOOKUP($A81,Questions!$B:$AA,24,FALSE))</f>
        <v/>
      </c>
      <c r="H81" s="163" t="str">
        <f>IF(LEN(VLOOKUP($A81,Questions!$B:$AA,25,FALSE))=0,"",VLOOKUP($A81,Questions!$B:$AA,25,FALSE))</f>
        <v/>
      </c>
      <c r="I81" s="163" t="str">
        <f>IF(LEN(VLOOKUP($A81,Questions!$B:$AA,26,FALSE))=0,"",VLOOKUP($A81,Questions!$B:$AA,26,FALSE))</f>
        <v>9: Policy</v>
      </c>
      <c r="J81" s="231" t="str">
        <f>IF(LEN(VLOOKUP($A81,Questions!$B:$AB,27,FALSE))=0,"",VLOOKUP($A81,Questions!$B:$AB,27,FALSE))</f>
        <v/>
      </c>
      <c r="K81" s="32" t="s">
        <v>258</v>
      </c>
      <c r="L81" s="20"/>
      <c r="M81" s="20"/>
      <c r="N81" s="20"/>
      <c r="O81" s="20"/>
      <c r="P81" s="20"/>
      <c r="Q81" s="20"/>
      <c r="R81" s="20"/>
      <c r="S81" s="20"/>
      <c r="T81" s="20"/>
      <c r="U81" s="20"/>
      <c r="V81" s="20"/>
      <c r="W81" s="20"/>
      <c r="X81" s="20"/>
      <c r="Y81" s="20"/>
      <c r="Z81" s="20"/>
    </row>
    <row r="82" spans="1:26" ht="48" customHeight="1">
      <c r="A82" s="286" t="s">
        <v>288</v>
      </c>
      <c r="B82" s="272"/>
      <c r="C82" s="160" t="str">
        <f>$C$31</f>
        <v>CIS Critical Security Controlsv8.1</v>
      </c>
      <c r="D82" s="160" t="str">
        <f>$D$31</f>
        <v>HIPAA</v>
      </c>
      <c r="E82" s="160" t="str">
        <f>$E$31</f>
        <v>ISO 27002:2013</v>
      </c>
      <c r="F82" s="160" t="str">
        <f>$F$31</f>
        <v>NIST Cybersecurity Framework</v>
      </c>
      <c r="G82" s="160" t="str">
        <f>$G$31</f>
        <v>NIST SP 800-171r2</v>
      </c>
      <c r="H82" s="160" t="str">
        <f>$H$31</f>
        <v>NIST SP 800-53r5</v>
      </c>
      <c r="I82" s="160" t="s">
        <v>576</v>
      </c>
      <c r="J82" s="230" t="s">
        <v>1031</v>
      </c>
      <c r="K82" s="20"/>
      <c r="L82" s="20"/>
      <c r="M82" s="20"/>
      <c r="N82" s="20"/>
      <c r="O82" s="20"/>
      <c r="P82" s="20"/>
      <c r="Q82" s="20"/>
      <c r="R82" s="20"/>
      <c r="S82" s="20"/>
      <c r="T82" s="20"/>
      <c r="U82" s="20"/>
      <c r="V82" s="20"/>
      <c r="W82" s="20"/>
      <c r="X82" s="20"/>
      <c r="Y82" s="20"/>
      <c r="Z82" s="20"/>
    </row>
    <row r="83" spans="1:26" ht="63.75" customHeight="1">
      <c r="A83" s="30" t="s">
        <v>202</v>
      </c>
      <c r="B83" s="30" t="str">
        <f>VLOOKUP(A83,Questions!B$3:C$95,2,FALSE)</f>
        <v>Do you have a formal incident response plan?</v>
      </c>
      <c r="C83" s="163" t="str">
        <f>IF(LEN(VLOOKUP($A83,Questions!$B:$AA,20,FALSE))=0,"",VLOOKUP($A83,Questions!$B:$AA,20,FALSE))</f>
        <v/>
      </c>
      <c r="D83" s="163" t="str">
        <f>IF(LEN(VLOOKUP($A83,Questions!$B:$AA,21,FALSE))=0,"",VLOOKUP($A83,Questions!$B:$AA,21,FALSE))</f>
        <v/>
      </c>
      <c r="E83" s="163" t="str">
        <f>IF(LEN(VLOOKUP($A83,Questions!$B:$AA,22,FALSE))=0,"",VLOOKUP($A83,Questions!$B:$AA,22,FALSE))</f>
        <v/>
      </c>
      <c r="F83" s="163" t="str">
        <f>IF(LEN(VLOOKUP($A83,Questions!$B:$AA,23,FALSE))=0,"",VLOOKUP($A83,Questions!$B:$AA,23,FALSE))</f>
        <v/>
      </c>
      <c r="G83" s="163" t="str">
        <f>IF(LEN(VLOOKUP($A83,Questions!$B:$AA,24,FALSE))=0,"",VLOOKUP($A83,Questions!$B:$AA,24,FALSE))</f>
        <v>3.6.1</v>
      </c>
      <c r="H83" s="163" t="str">
        <f>IF(LEN(VLOOKUP($A83,Questions!$B:$AA,25,FALSE))=0,"",VLOOKUP($A83,Questions!$B:$AA,25,FALSE))</f>
        <v/>
      </c>
      <c r="I83" s="163" t="str">
        <f>IF(LEN(VLOOKUP($A83,Questions!$B:$AA,26,FALSE))=0,"",VLOOKUP($A83,Questions!$B:$AA,26,FALSE))</f>
        <v>9: Policy</v>
      </c>
      <c r="J83" s="231" t="str">
        <f>IF(LEN(VLOOKUP($A83,Questions!$B:$AB,27,FALSE))=0,"",VLOOKUP($A83,Questions!$B:$AB,27,FALSE))</f>
        <v>12.5.3</v>
      </c>
      <c r="K83" s="20"/>
      <c r="L83" s="20"/>
      <c r="M83" s="20"/>
      <c r="N83" s="20"/>
      <c r="O83" s="20"/>
      <c r="P83" s="20"/>
      <c r="Q83" s="20"/>
      <c r="R83" s="20"/>
      <c r="S83" s="20"/>
      <c r="T83" s="20"/>
      <c r="U83" s="20"/>
      <c r="V83" s="20"/>
      <c r="W83" s="20"/>
      <c r="X83" s="20"/>
      <c r="Y83" s="20"/>
      <c r="Z83" s="20"/>
    </row>
    <row r="84" spans="1:26" ht="63.75" customHeight="1">
      <c r="A84" s="30" t="s">
        <v>204</v>
      </c>
      <c r="B84" s="30" t="str">
        <f>VLOOKUP(A84,Questions!B$3:C$95,2,FALSE)</f>
        <v>Do you have an incident response process and reporting in place to investigate any potential incidents and report actual incidents?</v>
      </c>
      <c r="C84" s="163" t="str">
        <f>IF(LEN(VLOOKUP($A84,Questions!$B:$AA,20,FALSE))=0,"",VLOOKUP($A84,Questions!$B:$AA,20,FALSE))</f>
        <v/>
      </c>
      <c r="D84" s="163" t="str">
        <f>IF(LEN(VLOOKUP($A84,Questions!$B:$AA,21,FALSE))=0,"",VLOOKUP($A84,Questions!$B:$AA,21,FALSE))</f>
        <v/>
      </c>
      <c r="E84" s="163" t="str">
        <f>IF(LEN(VLOOKUP($A84,Questions!$B:$AA,22,FALSE))=0,"",VLOOKUP($A84,Questions!$B:$AA,22,FALSE))</f>
        <v/>
      </c>
      <c r="F84" s="163" t="str">
        <f>IF(LEN(VLOOKUP($A84,Questions!$B:$AA,23,FALSE))=0,"",VLOOKUP($A84,Questions!$B:$AA,23,FALSE))</f>
        <v/>
      </c>
      <c r="G84" s="163" t="str">
        <f>IF(LEN(VLOOKUP($A84,Questions!$B:$AA,24,FALSE))=0,"",VLOOKUP($A84,Questions!$B:$AA,24,FALSE))</f>
        <v>3.6.2</v>
      </c>
      <c r="H84" s="163" t="str">
        <f>IF(LEN(VLOOKUP($A84,Questions!$B:$AA,25,FALSE))=0,"",VLOOKUP($A84,Questions!$B:$AA,25,FALSE))</f>
        <v/>
      </c>
      <c r="I84" s="163" t="str">
        <f>IF(LEN(VLOOKUP($A84,Questions!$B:$AA,26,FALSE))=0,"",VLOOKUP($A84,Questions!$B:$AA,26,FALSE))</f>
        <v>9: Policy</v>
      </c>
      <c r="J84" s="231" t="str">
        <f>IF(LEN(VLOOKUP($A84,Questions!$B:$AB,27,FALSE))=0,"",VLOOKUP($A84,Questions!$B:$AB,27,FALSE))</f>
        <v>12.5.3</v>
      </c>
      <c r="K84" s="20"/>
      <c r="L84" s="20"/>
      <c r="M84" s="20"/>
      <c r="N84" s="20"/>
      <c r="O84" s="20"/>
      <c r="P84" s="20"/>
      <c r="Q84" s="20"/>
      <c r="R84" s="20"/>
      <c r="S84" s="20"/>
      <c r="T84" s="20"/>
      <c r="U84" s="20"/>
      <c r="V84" s="20"/>
      <c r="W84" s="20"/>
      <c r="X84" s="20"/>
      <c r="Y84" s="20"/>
      <c r="Z84" s="20"/>
    </row>
    <row r="85" spans="1:26" ht="63.75" customHeight="1">
      <c r="A85" s="30" t="s">
        <v>205</v>
      </c>
      <c r="B85" s="30" t="str">
        <f>VLOOKUP(A85,Questions!B$3:C$95,2,FALSE)</f>
        <v>Do you carry cyber-risk insurance to protect against unforeseen service outages, data that is lost or stolen, and security incidents?</v>
      </c>
      <c r="C85" s="163" t="str">
        <f>IF(LEN(VLOOKUP($A85,Questions!$B:$AA,20,FALSE))=0,"",VLOOKUP($A85,Questions!$B:$AA,20,FALSE))</f>
        <v/>
      </c>
      <c r="D85" s="163" t="str">
        <f>IF(LEN(VLOOKUP($A85,Questions!$B:$AA,21,FALSE))=0,"",VLOOKUP($A85,Questions!$B:$AA,21,FALSE))</f>
        <v/>
      </c>
      <c r="E85" s="163" t="str">
        <f>IF(LEN(VLOOKUP($A85,Questions!$B:$AA,22,FALSE))=0,"",VLOOKUP($A85,Questions!$B:$AA,22,FALSE))</f>
        <v/>
      </c>
      <c r="F85" s="163" t="str">
        <f>IF(LEN(VLOOKUP($A85,Questions!$B:$AA,23,FALSE))=0,"",VLOOKUP($A85,Questions!$B:$AA,23,FALSE))</f>
        <v/>
      </c>
      <c r="G85" s="163" t="str">
        <f>IF(LEN(VLOOKUP($A85,Questions!$B:$AA,24,FALSE))=0,"",VLOOKUP($A85,Questions!$B:$AA,24,FALSE))</f>
        <v/>
      </c>
      <c r="H85" s="163" t="str">
        <f>IF(LEN(VLOOKUP($A85,Questions!$B:$AA,25,FALSE))=0,"",VLOOKUP($A85,Questions!$B:$AA,25,FALSE))</f>
        <v/>
      </c>
      <c r="I85" s="163" t="str">
        <f>IF(LEN(VLOOKUP($A85,Questions!$B:$AA,26,FALSE))=0,"",VLOOKUP($A85,Questions!$B:$AA,26,FALSE))</f>
        <v>6: Risk Acceptance</v>
      </c>
      <c r="J85" s="231" t="str">
        <f>IF(LEN(VLOOKUP($A85,Questions!$B:$AB,27,FALSE))=0,"",VLOOKUP($A85,Questions!$B:$AB,27,FALSE))</f>
        <v/>
      </c>
      <c r="K85" s="20"/>
      <c r="L85" s="20"/>
      <c r="M85" s="20"/>
      <c r="N85" s="20"/>
      <c r="O85" s="20"/>
      <c r="P85" s="20"/>
      <c r="Q85" s="20"/>
      <c r="R85" s="20"/>
      <c r="S85" s="20"/>
      <c r="T85" s="20"/>
      <c r="U85" s="20"/>
      <c r="V85" s="20"/>
      <c r="W85" s="20"/>
      <c r="X85" s="20"/>
      <c r="Y85" s="20"/>
      <c r="Z85" s="20"/>
    </row>
    <row r="86" spans="1:26" ht="63.75" customHeight="1">
      <c r="A86" s="38" t="s">
        <v>206</v>
      </c>
      <c r="B86" s="30" t="str">
        <f>VLOOKUP(A86,Questions!B$3:C$95,2,FALSE)</f>
        <v>Do you have either an internal incident response team or retain an external team?</v>
      </c>
      <c r="C86" s="163" t="str">
        <f>IF(LEN(VLOOKUP($A86,Questions!$B:$AA,20,FALSE))=0,"",VLOOKUP($A86,Questions!$B:$AA,20,FALSE))</f>
        <v/>
      </c>
      <c r="D86" s="163" t="str">
        <f>IF(LEN(VLOOKUP($A86,Questions!$B:$AA,21,FALSE))=0,"",VLOOKUP($A86,Questions!$B:$AA,21,FALSE))</f>
        <v/>
      </c>
      <c r="E86" s="163" t="str">
        <f>IF(LEN(VLOOKUP($A86,Questions!$B:$AA,22,FALSE))=0,"",VLOOKUP($A86,Questions!$B:$AA,22,FALSE))</f>
        <v/>
      </c>
      <c r="F86" s="163" t="str">
        <f>IF(LEN(VLOOKUP($A86,Questions!$B:$AA,23,FALSE))=0,"",VLOOKUP($A86,Questions!$B:$AA,23,FALSE))</f>
        <v/>
      </c>
      <c r="G86" s="163" t="str">
        <f>IF(LEN(VLOOKUP($A86,Questions!$B:$AA,24,FALSE))=0,"",VLOOKUP($A86,Questions!$B:$AA,24,FALSE))</f>
        <v>3.6.1</v>
      </c>
      <c r="H86" s="163" t="str">
        <f>IF(LEN(VLOOKUP($A86,Questions!$B:$AA,25,FALSE))=0,"",VLOOKUP($A86,Questions!$B:$AA,25,FALSE))</f>
        <v/>
      </c>
      <c r="I86" s="163" t="str">
        <f>IF(LEN(VLOOKUP($A86,Questions!$B:$AA,26,FALSE))=0,"",VLOOKUP($A86,Questions!$B:$AA,26,FALSE))</f>
        <v>13: Personnel, 14: External Resources</v>
      </c>
      <c r="J86" s="231" t="str">
        <f>IF(LEN(VLOOKUP($A86,Questions!$B:$AB,27,FALSE))=0,"",VLOOKUP($A86,Questions!$B:$AB,27,FALSE))</f>
        <v/>
      </c>
      <c r="K86" s="20"/>
      <c r="L86" s="20"/>
      <c r="M86" s="20"/>
      <c r="N86" s="20"/>
      <c r="O86" s="20"/>
      <c r="P86" s="20"/>
      <c r="Q86" s="20"/>
      <c r="R86" s="20"/>
      <c r="S86" s="20"/>
      <c r="T86" s="20"/>
      <c r="U86" s="20"/>
      <c r="V86" s="20"/>
      <c r="W86" s="20"/>
      <c r="X86" s="20"/>
      <c r="Y86" s="20"/>
      <c r="Z86" s="20"/>
    </row>
    <row r="87" spans="1:26" ht="63.75" customHeight="1">
      <c r="A87" s="38" t="s">
        <v>208</v>
      </c>
      <c r="B87" s="30" t="str">
        <f>VLOOKUP(A87,Questions!B$3:C$95,2,FALSE)</f>
        <v>Do you have the capability to respond to incidents on a 24 x 7 x 365 basis?</v>
      </c>
      <c r="C87" s="163" t="str">
        <f>IF(LEN(VLOOKUP($A87,Questions!$B:$AA,20,FALSE))=0,"",VLOOKUP($A87,Questions!$B:$AA,20,FALSE))</f>
        <v/>
      </c>
      <c r="D87" s="163" t="str">
        <f>IF(LEN(VLOOKUP($A87,Questions!$B:$AA,21,FALSE))=0,"",VLOOKUP($A87,Questions!$B:$AA,21,FALSE))</f>
        <v/>
      </c>
      <c r="E87" s="163" t="str">
        <f>IF(LEN(VLOOKUP($A87,Questions!$B:$AA,22,FALSE))=0,"",VLOOKUP($A87,Questions!$B:$AA,22,FALSE))</f>
        <v/>
      </c>
      <c r="F87" s="163" t="str">
        <f>IF(LEN(VLOOKUP($A87,Questions!$B:$AA,23,FALSE))=0,"",VLOOKUP($A87,Questions!$B:$AA,23,FALSE))</f>
        <v/>
      </c>
      <c r="G87" s="163" t="str">
        <f>IF(LEN(VLOOKUP($A87,Questions!$B:$AA,24,FALSE))=0,"",VLOOKUP($A87,Questions!$B:$AA,24,FALSE))</f>
        <v/>
      </c>
      <c r="H87" s="163" t="str">
        <f>IF(LEN(VLOOKUP($A87,Questions!$B:$AA,25,FALSE))=0,"",VLOOKUP($A87,Questions!$B:$AA,25,FALSE))</f>
        <v/>
      </c>
      <c r="I87" s="163" t="str">
        <f>IF(LEN(VLOOKUP($A87,Questions!$B:$AA,26,FALSE))=0,"",VLOOKUP($A87,Questions!$B:$AA,26,FALSE))</f>
        <v>15: Baseline Control Set</v>
      </c>
      <c r="J87" s="231" t="str">
        <f>IF(LEN(VLOOKUP($A87,Questions!$B:$AB,27,FALSE))=0,"",VLOOKUP($A87,Questions!$B:$AB,27,FALSE))</f>
        <v/>
      </c>
      <c r="K87" s="32" t="s">
        <v>258</v>
      </c>
      <c r="L87" s="20"/>
      <c r="M87" s="20"/>
      <c r="N87" s="20"/>
      <c r="O87" s="20"/>
      <c r="P87" s="20"/>
      <c r="Q87" s="20"/>
      <c r="R87" s="20"/>
      <c r="S87" s="20"/>
      <c r="T87" s="20"/>
      <c r="U87" s="20"/>
      <c r="V87" s="20"/>
      <c r="W87" s="20"/>
      <c r="X87" s="20"/>
      <c r="Y87" s="20"/>
      <c r="Z87" s="20"/>
    </row>
    <row r="88" spans="1:26" ht="48" customHeight="1">
      <c r="A88" s="286" t="s">
        <v>210</v>
      </c>
      <c r="B88" s="272"/>
      <c r="C88" s="160" t="str">
        <f>$C$31</f>
        <v>CIS Critical Security Controlsv8.1</v>
      </c>
      <c r="D88" s="160" t="str">
        <f>$D$31</f>
        <v>HIPAA</v>
      </c>
      <c r="E88" s="160" t="str">
        <f>$E$31</f>
        <v>ISO 27002:2013</v>
      </c>
      <c r="F88" s="160" t="str">
        <f>$F$31</f>
        <v>NIST Cybersecurity Framework</v>
      </c>
      <c r="G88" s="160" t="str">
        <f>$G$31</f>
        <v>NIST SP 800-171r2</v>
      </c>
      <c r="H88" s="160" t="str">
        <f>$H$31</f>
        <v>NIST SP 800-53r5</v>
      </c>
      <c r="I88" s="160" t="s">
        <v>576</v>
      </c>
      <c r="J88" s="230" t="s">
        <v>1031</v>
      </c>
      <c r="K88" s="20"/>
      <c r="L88" s="20"/>
      <c r="M88" s="20"/>
      <c r="N88" s="20"/>
      <c r="O88" s="20"/>
      <c r="P88" s="20"/>
      <c r="Q88" s="20"/>
      <c r="R88" s="20"/>
      <c r="S88" s="20"/>
      <c r="T88" s="20"/>
      <c r="U88" s="20"/>
      <c r="V88" s="20"/>
      <c r="W88" s="20"/>
      <c r="X88" s="20"/>
      <c r="Y88" s="20"/>
      <c r="Z88" s="20"/>
    </row>
    <row r="89" spans="1:26" ht="63.75" customHeight="1">
      <c r="A89" s="30" t="s">
        <v>211</v>
      </c>
      <c r="B89" s="30" t="str">
        <f>VLOOKUP(A89,Questions!B$3:C$95,2,FALSE)</f>
        <v>Can you share the organization chart, mission statement, and policies for your information security unit?</v>
      </c>
      <c r="C89" s="163" t="str">
        <f>IF(LEN(VLOOKUP($A89,Questions!$B:$AA,20,FALSE))=0,"",VLOOKUP($A89,Questions!$B:$AA,20,FALSE))</f>
        <v/>
      </c>
      <c r="D89" s="163" t="str">
        <f>IF(LEN(VLOOKUP($A89,Questions!$B:$AA,21,FALSE))=0,"",VLOOKUP($A89,Questions!$B:$AA,21,FALSE))</f>
        <v/>
      </c>
      <c r="E89" s="163" t="str">
        <f>IF(LEN(VLOOKUP($A89,Questions!$B:$AA,22,FALSE))=0,"",VLOOKUP($A89,Questions!$B:$AA,22,FALSE))</f>
        <v/>
      </c>
      <c r="F89" s="163" t="str">
        <f>IF(LEN(VLOOKUP($A89,Questions!$B:$AA,23,FALSE))=0,"",VLOOKUP($A89,Questions!$B:$AA,23,FALSE))</f>
        <v/>
      </c>
      <c r="G89" s="163" t="str">
        <f>IF(LEN(VLOOKUP($A89,Questions!$B:$AA,24,FALSE))=0,"",VLOOKUP($A89,Questions!$B:$AA,24,FALSE))</f>
        <v/>
      </c>
      <c r="H89" s="163" t="str">
        <f>IF(LEN(VLOOKUP($A89,Questions!$B:$AA,25,FALSE))=0,"",VLOOKUP($A89,Questions!$B:$AA,25,FALSE))</f>
        <v/>
      </c>
      <c r="I89" s="163" t="str">
        <f>IF(LEN(VLOOKUP($A89,Questions!$B:$AA,26,FALSE))=0,"",VLOOKUP($A89,Questions!$B:$AA,26,FALSE))</f>
        <v>1: Mission Focus, 9: Policy</v>
      </c>
      <c r="J89" s="231" t="str">
        <f>IF(LEN(VLOOKUP($A89,Questions!$B:$AB,27,FALSE))=0,"",VLOOKUP($A89,Questions!$B:$AB,27,FALSE))</f>
        <v/>
      </c>
      <c r="K89" s="20"/>
      <c r="L89" s="20"/>
      <c r="M89" s="20"/>
      <c r="N89" s="20"/>
      <c r="O89" s="20"/>
      <c r="P89" s="20"/>
      <c r="Q89" s="20"/>
      <c r="R89" s="20"/>
      <c r="S89" s="20"/>
      <c r="T89" s="20"/>
      <c r="U89" s="20"/>
      <c r="V89" s="20"/>
      <c r="W89" s="20"/>
      <c r="X89" s="20"/>
      <c r="Y89" s="20"/>
      <c r="Z89" s="20"/>
    </row>
    <row r="90" spans="1:26" ht="63.75" customHeight="1">
      <c r="A90" s="30" t="s">
        <v>213</v>
      </c>
      <c r="B90" s="30" t="str">
        <f>VLOOKUP(A90,Questions!B$3:C$95,2,FALSE)</f>
        <v>Are information security principles designed into the product lifecycle?</v>
      </c>
      <c r="C90" s="163" t="str">
        <f>IF(LEN(VLOOKUP($A90,Questions!$B:$AA,20,FALSE))=0,"",VLOOKUP($A90,Questions!$B:$AA,20,FALSE))</f>
        <v/>
      </c>
      <c r="D90" s="163" t="str">
        <f>IF(LEN(VLOOKUP($A90,Questions!$B:$AA,21,FALSE))=0,"",VLOOKUP($A90,Questions!$B:$AA,21,FALSE))</f>
        <v/>
      </c>
      <c r="E90" s="163" t="str">
        <f>IF(LEN(VLOOKUP($A90,Questions!$B:$AA,22,FALSE))=0,"",VLOOKUP($A90,Questions!$B:$AA,22,FALSE))</f>
        <v/>
      </c>
      <c r="F90" s="163" t="str">
        <f>IF(LEN(VLOOKUP($A90,Questions!$B:$AA,23,FALSE))=0,"",VLOOKUP($A90,Questions!$B:$AA,23,FALSE))</f>
        <v/>
      </c>
      <c r="G90" s="163" t="str">
        <f>IF(LEN(VLOOKUP($A90,Questions!$B:$AA,24,FALSE))=0,"",VLOOKUP($A90,Questions!$B:$AA,24,FALSE))</f>
        <v/>
      </c>
      <c r="H90" s="163" t="str">
        <f>IF(LEN(VLOOKUP($A90,Questions!$B:$AA,25,FALSE))=0,"",VLOOKUP($A90,Questions!$B:$AA,25,FALSE))</f>
        <v/>
      </c>
      <c r="I90" s="163" t="str">
        <f>IF(LEN(VLOOKUP($A90,Questions!$B:$AA,26,FALSE))=0,"",VLOOKUP($A90,Questions!$B:$AA,26,FALSE))</f>
        <v>8: Comprehensive Application, 9: Policy</v>
      </c>
      <c r="J90" s="231" t="str">
        <f>IF(LEN(VLOOKUP($A90,Questions!$B:$AB,27,FALSE))=0,"",VLOOKUP($A90,Questions!$B:$AB,27,FALSE))</f>
        <v/>
      </c>
      <c r="K90" s="20"/>
      <c r="L90" s="20"/>
      <c r="M90" s="20"/>
      <c r="N90" s="20"/>
      <c r="O90" s="20"/>
      <c r="P90" s="20"/>
      <c r="Q90" s="20"/>
      <c r="R90" s="20"/>
      <c r="S90" s="20"/>
      <c r="T90" s="20"/>
      <c r="U90" s="20"/>
      <c r="V90" s="20"/>
      <c r="W90" s="20"/>
      <c r="X90" s="20"/>
      <c r="Y90" s="20"/>
      <c r="Z90" s="20"/>
    </row>
    <row r="91" spans="1:26" ht="63.75" customHeight="1">
      <c r="A91" s="30" t="s">
        <v>214</v>
      </c>
      <c r="B91" s="30" t="str">
        <f>VLOOKUP(A91,Questions!B$3:C$95,2,FALSE)</f>
        <v>Do you have a documented information security policy?</v>
      </c>
      <c r="C91" s="163" t="str">
        <f>IF(LEN(VLOOKUP($A91,Questions!$B:$AA,20,FALSE))=0,"",VLOOKUP($A91,Questions!$B:$AA,20,FALSE))</f>
        <v/>
      </c>
      <c r="D91" s="163" t="str">
        <f>IF(LEN(VLOOKUP($A91,Questions!$B:$AA,21,FALSE))=0,"",VLOOKUP($A91,Questions!$B:$AA,21,FALSE))</f>
        <v/>
      </c>
      <c r="E91" s="163" t="str">
        <f>IF(LEN(VLOOKUP($A91,Questions!$B:$AA,22,FALSE))=0,"",VLOOKUP($A91,Questions!$B:$AA,22,FALSE))</f>
        <v/>
      </c>
      <c r="F91" s="163" t="str">
        <f>IF(LEN(VLOOKUP($A91,Questions!$B:$AA,23,FALSE))=0,"",VLOOKUP($A91,Questions!$B:$AA,23,FALSE))</f>
        <v/>
      </c>
      <c r="G91" s="163" t="str">
        <f>IF(LEN(VLOOKUP($A91,Questions!$B:$AA,24,FALSE))=0,"",VLOOKUP($A91,Questions!$B:$AA,24,FALSE))</f>
        <v/>
      </c>
      <c r="H91" s="163" t="str">
        <f>IF(LEN(VLOOKUP($A91,Questions!$B:$AA,25,FALSE))=0,"",VLOOKUP($A91,Questions!$B:$AA,25,FALSE))</f>
        <v/>
      </c>
      <c r="I91" s="163" t="str">
        <f>IF(LEN(VLOOKUP($A91,Questions!$B:$AA,26,FALSE))=0,"",VLOOKUP($A91,Questions!$B:$AA,26,FALSE))</f>
        <v>9: Policy</v>
      </c>
      <c r="J91" s="231">
        <f>IF(LEN(VLOOKUP($A91,Questions!$B:$AB,27,FALSE))=0,"",VLOOKUP($A91,Questions!$B:$AB,27,FALSE))</f>
        <v>12.1</v>
      </c>
      <c r="K91" s="32" t="s">
        <v>258</v>
      </c>
      <c r="L91" s="20"/>
      <c r="M91" s="20"/>
      <c r="N91" s="20"/>
      <c r="O91" s="20"/>
      <c r="P91" s="20"/>
      <c r="Q91" s="20"/>
      <c r="R91" s="20"/>
      <c r="S91" s="20"/>
      <c r="T91" s="20"/>
      <c r="U91" s="20"/>
      <c r="V91" s="20"/>
      <c r="W91" s="20"/>
      <c r="X91" s="20"/>
      <c r="Y91" s="20"/>
      <c r="Z91" s="20"/>
    </row>
    <row r="92" spans="1:26" ht="48" customHeight="1">
      <c r="A92" s="286" t="s">
        <v>215</v>
      </c>
      <c r="B92" s="272"/>
      <c r="C92" s="160" t="str">
        <f>$C$31</f>
        <v>CIS Critical Security Controlsv8.1</v>
      </c>
      <c r="D92" s="160" t="str">
        <f>$D$31</f>
        <v>HIPAA</v>
      </c>
      <c r="E92" s="160" t="str">
        <f>$E$31</f>
        <v>ISO 27002:2013</v>
      </c>
      <c r="F92" s="160" t="str">
        <f>$F$31</f>
        <v>NIST Cybersecurity Framework</v>
      </c>
      <c r="G92" s="160" t="str">
        <f>$G$31</f>
        <v>NIST SP 800-171r2</v>
      </c>
      <c r="H92" s="160" t="str">
        <f>$H$31</f>
        <v>NIST SP 800-53r5</v>
      </c>
      <c r="I92" s="160" t="s">
        <v>576</v>
      </c>
      <c r="J92" s="230" t="s">
        <v>1031</v>
      </c>
      <c r="K92" s="20"/>
      <c r="L92" s="20"/>
      <c r="M92" s="20"/>
      <c r="N92" s="20"/>
      <c r="O92" s="20"/>
      <c r="P92" s="20"/>
      <c r="Q92" s="20"/>
      <c r="R92" s="20"/>
      <c r="S92" s="20"/>
      <c r="T92" s="20"/>
      <c r="U92" s="20"/>
      <c r="V92" s="20"/>
      <c r="W92" s="20"/>
      <c r="X92" s="20"/>
      <c r="Y92" s="20"/>
      <c r="Z92" s="20"/>
    </row>
    <row r="93" spans="1:26" ht="63.75" customHeight="1">
      <c r="A93" s="30" t="s">
        <v>216</v>
      </c>
      <c r="B93" s="30" t="str">
        <f>VLOOKUP(A93,Questions!B$3:C$95,2,FALSE)</f>
        <v>Will institutional data be shared with or hosted by any third parties? (e.g., any entity not wholly owned by your company is considered a third party)</v>
      </c>
      <c r="C93" s="163" t="str">
        <f>IF(LEN(VLOOKUP($A93,Questions!$B:$AA,20,FALSE))=0,"",VLOOKUP($A93,Questions!$B:$AA,20,FALSE))</f>
        <v/>
      </c>
      <c r="D93" s="163" t="str">
        <f>IF(LEN(VLOOKUP($A93,Questions!$B:$AA,21,FALSE))=0,"",VLOOKUP($A93,Questions!$B:$AA,21,FALSE))</f>
        <v/>
      </c>
      <c r="E93" s="163" t="str">
        <f>IF(LEN(VLOOKUP($A93,Questions!$B:$AA,22,FALSE))=0,"",VLOOKUP($A93,Questions!$B:$AA,22,FALSE))</f>
        <v/>
      </c>
      <c r="F93" s="163" t="str">
        <f>IF(LEN(VLOOKUP($A93,Questions!$B:$AA,23,FALSE))=0,"",VLOOKUP($A93,Questions!$B:$AA,23,FALSE))</f>
        <v/>
      </c>
      <c r="G93" s="163" t="str">
        <f>IF(LEN(VLOOKUP($A93,Questions!$B:$AA,24,FALSE))=0,"",VLOOKUP($A93,Questions!$B:$AA,24,FALSE))</f>
        <v/>
      </c>
      <c r="H93" s="163" t="str">
        <f>IF(LEN(VLOOKUP($A93,Questions!$B:$AA,25,FALSE))=0,"",VLOOKUP($A93,Questions!$B:$AA,25,FALSE))</f>
        <v/>
      </c>
      <c r="I93" s="163" t="str">
        <f>IF(LEN(VLOOKUP($A93,Questions!$B:$AA,26,FALSE))=0,"",VLOOKUP($A93,Questions!$B:$AA,26,FALSE))</f>
        <v>2: Stakeholders &amp; Obligations, 8: Comprehensive Application, 9: Policy</v>
      </c>
      <c r="J93" s="231" t="str">
        <f>IF(LEN(VLOOKUP($A93,Questions!$B:$AB,27,FALSE))=0,"",VLOOKUP($A93,Questions!$B:$AB,27,FALSE))</f>
        <v>12.8.1</v>
      </c>
      <c r="K93" s="20"/>
      <c r="L93" s="20"/>
      <c r="M93" s="20"/>
      <c r="N93" s="20"/>
      <c r="O93" s="20"/>
      <c r="P93" s="20"/>
      <c r="Q93" s="20"/>
      <c r="R93" s="20"/>
      <c r="S93" s="20"/>
      <c r="T93" s="20"/>
      <c r="U93" s="20"/>
      <c r="V93" s="20"/>
      <c r="W93" s="20"/>
      <c r="X93" s="20"/>
      <c r="Y93" s="20"/>
      <c r="Z93" s="20"/>
    </row>
    <row r="94" spans="1:26" ht="63.75" customHeight="1">
      <c r="A94" s="30" t="s">
        <v>217</v>
      </c>
      <c r="B94" s="30" t="str">
        <f>VLOOKUP(A94,Questions!B$3:C$95,2,FALSE)</f>
        <v>Do you perform security assessments of third-party companies with which you share data? (e.g., hosting providers, cloud services, PaaS, IaaS, SaaS)</v>
      </c>
      <c r="C94" s="163" t="str">
        <f>IF(LEN(VLOOKUP($A94,Questions!$B:$AA,20,FALSE))=0,"",VLOOKUP($A94,Questions!$B:$AA,20,FALSE))</f>
        <v/>
      </c>
      <c r="D94" s="163" t="str">
        <f>IF(LEN(VLOOKUP($A94,Questions!$B:$AA,21,FALSE))=0,"",VLOOKUP($A94,Questions!$B:$AA,21,FALSE))</f>
        <v/>
      </c>
      <c r="E94" s="163" t="str">
        <f>IF(LEN(VLOOKUP($A94,Questions!$B:$AA,22,FALSE))=0,"",VLOOKUP($A94,Questions!$B:$AA,22,FALSE))</f>
        <v/>
      </c>
      <c r="F94" s="163" t="str">
        <f>IF(LEN(VLOOKUP($A94,Questions!$B:$AA,23,FALSE))=0,"",VLOOKUP($A94,Questions!$B:$AA,23,FALSE))</f>
        <v/>
      </c>
      <c r="G94" s="163" t="str">
        <f>IF(LEN(VLOOKUP($A94,Questions!$B:$AA,24,FALSE))=0,"",VLOOKUP($A94,Questions!$B:$AA,24,FALSE))</f>
        <v/>
      </c>
      <c r="H94" s="163" t="str">
        <f>IF(LEN(VLOOKUP($A94,Questions!$B:$AA,25,FALSE))=0,"",VLOOKUP($A94,Questions!$B:$AA,25,FALSE))</f>
        <v/>
      </c>
      <c r="I94" s="163" t="str">
        <f>IF(LEN(VLOOKUP($A94,Questions!$B:$AA,26,FALSE))=0,"",VLOOKUP($A94,Questions!$B:$AA,26,FALSE))</f>
        <v>8: Comprehensive Application, 10: Evaluation &amp; Refinement</v>
      </c>
      <c r="J94" s="231" t="str">
        <f>IF(LEN(VLOOKUP($A94,Questions!$B:$AB,27,FALSE))=0,"",VLOOKUP($A94,Questions!$B:$AB,27,FALSE))</f>
        <v>12.8.2</v>
      </c>
      <c r="K94" s="20"/>
      <c r="L94" s="20"/>
      <c r="M94" s="20"/>
      <c r="N94" s="20"/>
      <c r="O94" s="20"/>
      <c r="P94" s="20"/>
      <c r="Q94" s="20"/>
      <c r="R94" s="20"/>
      <c r="S94" s="20"/>
      <c r="T94" s="20"/>
      <c r="U94" s="20"/>
      <c r="V94" s="20"/>
      <c r="W94" s="20"/>
      <c r="X94" s="20"/>
      <c r="Y94" s="20"/>
      <c r="Z94" s="20"/>
    </row>
    <row r="95" spans="1:26" ht="63.75" customHeight="1">
      <c r="A95" s="30" t="s">
        <v>218</v>
      </c>
      <c r="B95" s="30" t="str">
        <f>VLOOKUP(A95,Questions!B$3:C$95,2,FALSE)</f>
        <v>Do you have an implemented third-party management strategy?</v>
      </c>
      <c r="C95" s="163" t="str">
        <f>IF(LEN(VLOOKUP($A95,Questions!$B:$AA,20,FALSE))=0,"",VLOOKUP($A95,Questions!$B:$AA,20,FALSE))</f>
        <v/>
      </c>
      <c r="D95" s="163" t="str">
        <f>IF(LEN(VLOOKUP($A95,Questions!$B:$AA,21,FALSE))=0,"",VLOOKUP($A95,Questions!$B:$AA,21,FALSE))</f>
        <v/>
      </c>
      <c r="E95" s="163" t="str">
        <f>IF(LEN(VLOOKUP($A95,Questions!$B:$AA,22,FALSE))=0,"",VLOOKUP($A95,Questions!$B:$AA,22,FALSE))</f>
        <v/>
      </c>
      <c r="F95" s="163" t="str">
        <f>IF(LEN(VLOOKUP($A95,Questions!$B:$AA,23,FALSE))=0,"",VLOOKUP($A95,Questions!$B:$AA,23,FALSE))</f>
        <v/>
      </c>
      <c r="G95" s="163" t="str">
        <f>IF(LEN(VLOOKUP($A95,Questions!$B:$AA,24,FALSE))=0,"",VLOOKUP($A95,Questions!$B:$AA,24,FALSE))</f>
        <v/>
      </c>
      <c r="H95" s="163" t="str">
        <f>IF(LEN(VLOOKUP($A95,Questions!$B:$AA,25,FALSE))=0,"",VLOOKUP($A95,Questions!$B:$AA,25,FALSE))</f>
        <v/>
      </c>
      <c r="I95" s="163" t="str">
        <f>IF(LEN(VLOOKUP($A95,Questions!$B:$AA,26,FALSE))=0,"",VLOOKUP($A95,Questions!$B:$AA,26,FALSE))</f>
        <v>2: Stakeholders &amp; Obligations, 9: Policy</v>
      </c>
      <c r="J95" s="231">
        <f>IF(LEN(VLOOKUP($A95,Questions!$B:$AB,27,FALSE))=0,"",VLOOKUP($A95,Questions!$B:$AB,27,FALSE))</f>
        <v>12.8</v>
      </c>
      <c r="K95" s="20"/>
      <c r="L95" s="20"/>
      <c r="M95" s="20"/>
      <c r="N95" s="20"/>
      <c r="O95" s="20"/>
      <c r="P95" s="20"/>
      <c r="Q95" s="20"/>
      <c r="R95" s="20"/>
      <c r="S95" s="20"/>
      <c r="T95" s="20"/>
      <c r="U95" s="20"/>
      <c r="V95" s="20"/>
      <c r="W95" s="20"/>
      <c r="X95" s="20"/>
      <c r="Y95" s="20"/>
      <c r="Z95" s="20"/>
    </row>
    <row r="96" spans="1:26" ht="63.75" customHeight="1">
      <c r="A96" s="38" t="s">
        <v>219</v>
      </c>
      <c r="B96" s="30" t="str">
        <f>VLOOKUP(A96,Questions!B$3:C$95,2,FALSE)</f>
        <v>Do you have a process and implemented procedures for managing your hardware supply chain? (e.g., telecommunications equipment, export licensing, computing devices)</v>
      </c>
      <c r="C96" s="163" t="str">
        <f>IF(LEN(VLOOKUP($A96,Questions!$B:$AA,20,FALSE))=0,"",VLOOKUP($A96,Questions!$B:$AA,20,FALSE))</f>
        <v/>
      </c>
      <c r="D96" s="163" t="str">
        <f>IF(LEN(VLOOKUP($A96,Questions!$B:$AA,21,FALSE))=0,"",VLOOKUP($A96,Questions!$B:$AA,21,FALSE))</f>
        <v/>
      </c>
      <c r="E96" s="163" t="str">
        <f>IF(LEN(VLOOKUP($A96,Questions!$B:$AA,22,FALSE))=0,"",VLOOKUP($A96,Questions!$B:$AA,22,FALSE))</f>
        <v/>
      </c>
      <c r="F96" s="163" t="str">
        <f>IF(LEN(VLOOKUP($A96,Questions!$B:$AA,23,FALSE))=0,"",VLOOKUP($A96,Questions!$B:$AA,23,FALSE))</f>
        <v/>
      </c>
      <c r="G96" s="163" t="str">
        <f>IF(LEN(VLOOKUP($A96,Questions!$B:$AA,24,FALSE))=0,"",VLOOKUP($A96,Questions!$B:$AA,24,FALSE))</f>
        <v/>
      </c>
      <c r="H96" s="163" t="str">
        <f>IF(LEN(VLOOKUP($A96,Questions!$B:$AA,25,FALSE))=0,"",VLOOKUP($A96,Questions!$B:$AA,25,FALSE))</f>
        <v/>
      </c>
      <c r="I96" s="163" t="str">
        <f>IF(LEN(VLOOKUP($A96,Questions!$B:$AA,26,FALSE))=0,"",VLOOKUP($A96,Questions!$B:$AA,26,FALSE))</f>
        <v>8: Comprehensive Application, 9: Policy, 15: Baseline Control Set</v>
      </c>
      <c r="J96" s="231" t="str">
        <f>IF(LEN(VLOOKUP($A96,Questions!$B:$AB,27,FALSE))=0,"",VLOOKUP($A96,Questions!$B:$AB,27,FALSE))</f>
        <v/>
      </c>
      <c r="K96" s="32" t="s">
        <v>258</v>
      </c>
      <c r="L96" s="20"/>
      <c r="M96" s="20"/>
      <c r="N96" s="20"/>
      <c r="O96" s="20"/>
      <c r="P96" s="20"/>
      <c r="Q96" s="20"/>
      <c r="R96" s="20"/>
      <c r="S96" s="20"/>
      <c r="T96" s="20"/>
      <c r="U96" s="20"/>
      <c r="V96" s="20"/>
      <c r="W96" s="20"/>
      <c r="X96" s="20"/>
      <c r="Y96" s="20"/>
      <c r="Z96" s="20"/>
    </row>
    <row r="97" spans="1:26" ht="15.75" customHeight="1">
      <c r="A97" s="18" t="s">
        <v>53</v>
      </c>
      <c r="B97" s="20"/>
      <c r="C97" s="170"/>
      <c r="D97" s="70"/>
      <c r="E97" s="71"/>
      <c r="F97" s="170"/>
      <c r="G97" s="70"/>
      <c r="H97" s="172"/>
      <c r="I97" s="172"/>
      <c r="J97" s="232"/>
      <c r="K97" s="20"/>
      <c r="L97" s="20"/>
      <c r="M97" s="20"/>
      <c r="N97" s="20"/>
      <c r="O97" s="20"/>
      <c r="P97" s="20"/>
      <c r="Q97" s="20"/>
      <c r="R97" s="20"/>
      <c r="S97" s="20"/>
      <c r="T97" s="20"/>
      <c r="U97" s="20"/>
      <c r="V97" s="20"/>
      <c r="W97" s="20"/>
      <c r="X97" s="20"/>
      <c r="Y97" s="20"/>
      <c r="Z97" s="20"/>
    </row>
    <row r="98" spans="1:26" ht="15.75" hidden="1" customHeight="1">
      <c r="B98" s="20"/>
      <c r="C98" s="170"/>
      <c r="D98" s="70"/>
      <c r="E98" s="71"/>
      <c r="F98" s="170"/>
      <c r="G98" s="70"/>
      <c r="H98" s="172"/>
      <c r="I98" s="172"/>
      <c r="J98" s="232"/>
      <c r="K98" s="20"/>
      <c r="L98" s="20"/>
      <c r="M98" s="20"/>
      <c r="N98" s="20"/>
      <c r="O98" s="20"/>
      <c r="P98" s="20"/>
      <c r="Q98" s="20"/>
      <c r="R98" s="20"/>
      <c r="S98" s="20"/>
      <c r="T98" s="20"/>
      <c r="U98" s="20"/>
      <c r="V98" s="20"/>
      <c r="W98" s="20"/>
      <c r="X98" s="20"/>
      <c r="Y98" s="20"/>
      <c r="Z98" s="20"/>
    </row>
    <row r="99" spans="1:26" ht="15.75" hidden="1" customHeight="1">
      <c r="B99" s="20"/>
      <c r="C99" s="170"/>
      <c r="D99" s="70"/>
      <c r="E99" s="71"/>
      <c r="F99" s="170"/>
      <c r="G99" s="70"/>
      <c r="H99" s="172"/>
      <c r="I99" s="172"/>
      <c r="J99" s="232"/>
      <c r="K99" s="20"/>
      <c r="L99" s="20"/>
      <c r="M99" s="20"/>
      <c r="N99" s="20"/>
      <c r="O99" s="20"/>
      <c r="P99" s="20"/>
      <c r="Q99" s="20"/>
      <c r="R99" s="20"/>
      <c r="S99" s="20"/>
      <c r="T99" s="20"/>
      <c r="U99" s="20"/>
      <c r="V99" s="20"/>
      <c r="W99" s="20"/>
      <c r="X99" s="20"/>
      <c r="Y99" s="20"/>
      <c r="Z99" s="20"/>
    </row>
    <row r="100" spans="1:26" ht="15.75" hidden="1" customHeight="1">
      <c r="B100" s="20"/>
      <c r="C100" s="170"/>
      <c r="D100" s="70"/>
      <c r="E100" s="71"/>
      <c r="F100" s="170"/>
      <c r="G100" s="70"/>
      <c r="H100" s="172"/>
      <c r="I100" s="172"/>
      <c r="J100" s="232"/>
      <c r="K100" s="20"/>
      <c r="L100" s="20"/>
      <c r="M100" s="20"/>
      <c r="N100" s="20"/>
      <c r="O100" s="20"/>
      <c r="P100" s="20"/>
      <c r="Q100" s="20"/>
      <c r="R100" s="20"/>
      <c r="S100" s="20"/>
      <c r="T100" s="20"/>
      <c r="U100" s="20"/>
      <c r="V100" s="20"/>
      <c r="W100" s="20"/>
      <c r="X100" s="20"/>
      <c r="Y100" s="20"/>
      <c r="Z100" s="20"/>
    </row>
    <row r="101" spans="1:26" ht="15.75" hidden="1" customHeight="1">
      <c r="B101" s="20"/>
      <c r="C101" s="170"/>
      <c r="D101" s="70"/>
      <c r="E101" s="71"/>
      <c r="F101" s="170"/>
      <c r="G101" s="70"/>
      <c r="H101" s="172"/>
      <c r="I101" s="172"/>
      <c r="J101" s="232"/>
      <c r="K101" s="20"/>
      <c r="L101" s="20"/>
      <c r="M101" s="20"/>
      <c r="N101" s="20"/>
      <c r="O101" s="20"/>
      <c r="P101" s="20"/>
      <c r="Q101" s="20"/>
      <c r="R101" s="20"/>
      <c r="S101" s="20"/>
      <c r="T101" s="20"/>
      <c r="U101" s="20"/>
      <c r="V101" s="20"/>
      <c r="W101" s="20"/>
      <c r="X101" s="20"/>
      <c r="Y101" s="20"/>
      <c r="Z101" s="20"/>
    </row>
    <row r="102" spans="1:26" ht="15.75" hidden="1" customHeight="1">
      <c r="B102" s="20"/>
      <c r="C102" s="170"/>
      <c r="D102" s="70"/>
      <c r="E102" s="71"/>
      <c r="F102" s="170"/>
      <c r="G102" s="70"/>
      <c r="H102" s="172"/>
      <c r="I102" s="172"/>
      <c r="J102" s="232"/>
      <c r="K102" s="20"/>
      <c r="L102" s="20"/>
      <c r="M102" s="20"/>
      <c r="N102" s="20"/>
      <c r="O102" s="20"/>
      <c r="P102" s="20"/>
      <c r="Q102" s="20"/>
      <c r="R102" s="20"/>
      <c r="S102" s="20"/>
      <c r="T102" s="20"/>
      <c r="U102" s="20"/>
      <c r="V102" s="20"/>
      <c r="W102" s="20"/>
      <c r="X102" s="20"/>
      <c r="Y102" s="20"/>
      <c r="Z102" s="20"/>
    </row>
    <row r="103" spans="1:26" ht="15.75" hidden="1" customHeight="1">
      <c r="B103" s="20"/>
      <c r="C103" s="170"/>
      <c r="D103" s="70"/>
      <c r="E103" s="71"/>
      <c r="F103" s="170"/>
      <c r="G103" s="70"/>
      <c r="H103" s="172"/>
      <c r="I103" s="172"/>
      <c r="J103" s="232"/>
      <c r="K103" s="20"/>
      <c r="L103" s="20"/>
      <c r="M103" s="20"/>
      <c r="N103" s="20"/>
      <c r="O103" s="20"/>
      <c r="P103" s="20"/>
      <c r="Q103" s="20"/>
      <c r="R103" s="20"/>
      <c r="S103" s="20"/>
      <c r="T103" s="20"/>
      <c r="U103" s="20"/>
      <c r="V103" s="20"/>
      <c r="W103" s="20"/>
      <c r="X103" s="20"/>
      <c r="Y103" s="20"/>
      <c r="Z103" s="20"/>
    </row>
    <row r="104" spans="1:26" ht="15.75" hidden="1" customHeight="1">
      <c r="B104" s="20"/>
      <c r="C104" s="170"/>
      <c r="D104" s="70"/>
      <c r="E104" s="71"/>
      <c r="F104" s="170"/>
      <c r="G104" s="70"/>
      <c r="H104" s="172"/>
      <c r="I104" s="172"/>
      <c r="J104" s="232"/>
      <c r="K104" s="20"/>
      <c r="L104" s="20"/>
      <c r="M104" s="20"/>
      <c r="N104" s="20"/>
      <c r="O104" s="20"/>
      <c r="P104" s="20"/>
      <c r="Q104" s="20"/>
      <c r="R104" s="20"/>
      <c r="S104" s="20"/>
      <c r="T104" s="20"/>
      <c r="U104" s="20"/>
      <c r="V104" s="20"/>
      <c r="W104" s="20"/>
      <c r="X104" s="20"/>
      <c r="Y104" s="20"/>
      <c r="Z104" s="20"/>
    </row>
    <row r="105" spans="1:26" ht="15.75" hidden="1" customHeight="1">
      <c r="B105" s="20"/>
      <c r="C105" s="170"/>
      <c r="D105" s="70"/>
      <c r="E105" s="71"/>
      <c r="F105" s="170"/>
      <c r="G105" s="70"/>
      <c r="H105" s="172"/>
      <c r="I105" s="172"/>
      <c r="J105" s="232"/>
      <c r="K105" s="20"/>
      <c r="L105" s="20"/>
      <c r="M105" s="20"/>
      <c r="N105" s="20"/>
      <c r="O105" s="20"/>
      <c r="P105" s="20"/>
      <c r="Q105" s="20"/>
      <c r="R105" s="20"/>
      <c r="S105" s="20"/>
      <c r="T105" s="20"/>
      <c r="U105" s="20"/>
      <c r="V105" s="20"/>
      <c r="W105" s="20"/>
      <c r="X105" s="20"/>
      <c r="Y105" s="20"/>
      <c r="Z105" s="20"/>
    </row>
    <row r="106" spans="1:26" ht="15.75" hidden="1" customHeight="1">
      <c r="C106" s="170"/>
      <c r="D106" s="70"/>
      <c r="E106" s="71"/>
      <c r="F106" s="170"/>
      <c r="G106" s="70"/>
      <c r="H106" s="172"/>
      <c r="I106" s="172"/>
      <c r="J106" s="232"/>
      <c r="K106" s="20"/>
      <c r="L106" s="20"/>
      <c r="M106" s="20"/>
      <c r="N106" s="20"/>
      <c r="O106" s="20"/>
      <c r="P106" s="20"/>
      <c r="Q106" s="20"/>
      <c r="R106" s="20"/>
      <c r="S106" s="20"/>
      <c r="T106" s="20"/>
      <c r="U106" s="20"/>
      <c r="V106" s="20"/>
      <c r="W106" s="20"/>
      <c r="X106" s="20"/>
      <c r="Y106" s="20"/>
      <c r="Z106" s="20"/>
    </row>
    <row r="107" spans="1:26" ht="15.75" hidden="1" customHeight="1">
      <c r="C107" s="170"/>
      <c r="D107" s="70"/>
      <c r="E107" s="71"/>
      <c r="F107" s="170"/>
      <c r="G107" s="70"/>
      <c r="H107" s="172"/>
      <c r="I107" s="172"/>
      <c r="J107" s="232"/>
      <c r="K107" s="20"/>
      <c r="L107" s="20"/>
      <c r="M107" s="20"/>
      <c r="N107" s="20"/>
      <c r="O107" s="20"/>
      <c r="P107" s="20"/>
      <c r="Q107" s="20"/>
      <c r="R107" s="20"/>
      <c r="S107" s="20"/>
      <c r="T107" s="20"/>
      <c r="U107" s="20"/>
      <c r="V107" s="20"/>
      <c r="W107" s="20"/>
      <c r="X107" s="20"/>
      <c r="Y107" s="20"/>
      <c r="Z107" s="20"/>
    </row>
    <row r="108" spans="1:26" ht="15.75" hidden="1" customHeight="1">
      <c r="C108" s="170"/>
      <c r="D108" s="70"/>
      <c r="E108" s="71"/>
      <c r="F108" s="170"/>
      <c r="G108" s="70"/>
      <c r="H108" s="172"/>
      <c r="I108" s="172"/>
      <c r="J108" s="232"/>
      <c r="K108" s="20"/>
      <c r="L108" s="20"/>
      <c r="M108" s="20"/>
      <c r="N108" s="20"/>
      <c r="O108" s="20"/>
      <c r="P108" s="20"/>
      <c r="Q108" s="20"/>
      <c r="R108" s="20"/>
      <c r="S108" s="20"/>
      <c r="T108" s="20"/>
      <c r="U108" s="20"/>
      <c r="V108" s="20"/>
      <c r="W108" s="20"/>
      <c r="X108" s="20"/>
      <c r="Y108" s="20"/>
      <c r="Z108" s="20"/>
    </row>
    <row r="109" spans="1:26" ht="15.75" hidden="1" customHeight="1">
      <c r="C109" s="170"/>
      <c r="D109" s="70"/>
      <c r="E109" s="71"/>
      <c r="F109" s="170"/>
      <c r="G109" s="70"/>
      <c r="H109" s="172"/>
      <c r="I109" s="172"/>
      <c r="J109" s="232"/>
      <c r="K109" s="20"/>
      <c r="L109" s="20"/>
      <c r="M109" s="20"/>
      <c r="N109" s="20"/>
      <c r="O109" s="20"/>
      <c r="P109" s="20"/>
      <c r="Q109" s="20"/>
      <c r="R109" s="20"/>
      <c r="S109" s="20"/>
      <c r="T109" s="20"/>
      <c r="U109" s="20"/>
      <c r="V109" s="20"/>
      <c r="W109" s="20"/>
      <c r="X109" s="20"/>
      <c r="Y109" s="20"/>
      <c r="Z109" s="20"/>
    </row>
    <row r="110" spans="1:26" ht="15.75" hidden="1" customHeight="1">
      <c r="C110" s="170"/>
      <c r="D110" s="70"/>
      <c r="E110" s="71"/>
      <c r="F110" s="170"/>
      <c r="G110" s="70"/>
      <c r="H110" s="172"/>
      <c r="I110" s="172"/>
      <c r="J110" s="232"/>
      <c r="K110" s="20"/>
      <c r="L110" s="20"/>
      <c r="M110" s="20"/>
      <c r="N110" s="20"/>
      <c r="O110" s="20"/>
      <c r="P110" s="20"/>
      <c r="Q110" s="20"/>
      <c r="R110" s="20"/>
      <c r="S110" s="20"/>
      <c r="T110" s="20"/>
      <c r="U110" s="20"/>
      <c r="V110" s="20"/>
      <c r="W110" s="20"/>
      <c r="X110" s="20"/>
      <c r="Y110" s="20"/>
      <c r="Z110" s="20"/>
    </row>
    <row r="111" spans="1:26" ht="15.75" hidden="1" customHeight="1">
      <c r="C111" s="170"/>
      <c r="D111" s="70"/>
      <c r="E111" s="71"/>
      <c r="F111" s="170"/>
      <c r="G111" s="70"/>
      <c r="H111" s="172"/>
      <c r="I111" s="172"/>
      <c r="J111" s="232"/>
      <c r="K111" s="20"/>
      <c r="L111" s="20"/>
      <c r="M111" s="20"/>
      <c r="N111" s="20"/>
      <c r="O111" s="20"/>
      <c r="P111" s="20"/>
      <c r="Q111" s="20"/>
      <c r="R111" s="20"/>
      <c r="S111" s="20"/>
      <c r="T111" s="20"/>
      <c r="U111" s="20"/>
      <c r="V111" s="20"/>
      <c r="W111" s="20"/>
      <c r="X111" s="20"/>
      <c r="Y111" s="20"/>
      <c r="Z111" s="20"/>
    </row>
    <row r="112" spans="1:26" ht="15.75" hidden="1" customHeight="1">
      <c r="C112" s="170"/>
      <c r="D112" s="70"/>
      <c r="E112" s="71"/>
      <c r="F112" s="170"/>
      <c r="G112" s="70"/>
      <c r="H112" s="172"/>
      <c r="I112" s="172"/>
      <c r="J112" s="232"/>
      <c r="K112" s="20"/>
      <c r="L112" s="20"/>
      <c r="M112" s="20"/>
      <c r="N112" s="20"/>
      <c r="O112" s="20"/>
      <c r="P112" s="20"/>
      <c r="Q112" s="20"/>
      <c r="R112" s="20"/>
      <c r="S112" s="20"/>
      <c r="T112" s="20"/>
      <c r="U112" s="20"/>
      <c r="V112" s="20"/>
      <c r="W112" s="20"/>
      <c r="X112" s="20"/>
      <c r="Y112" s="20"/>
      <c r="Z112" s="20"/>
    </row>
    <row r="113" spans="3:26" ht="15.75" hidden="1" customHeight="1">
      <c r="C113" s="170"/>
      <c r="D113" s="70"/>
      <c r="E113" s="71"/>
      <c r="F113" s="170"/>
      <c r="G113" s="70"/>
      <c r="H113" s="172"/>
      <c r="I113" s="172"/>
      <c r="J113" s="232"/>
      <c r="K113" s="20"/>
      <c r="L113" s="20"/>
      <c r="M113" s="20"/>
      <c r="N113" s="20"/>
      <c r="O113" s="20"/>
      <c r="P113" s="20"/>
      <c r="Q113" s="20"/>
      <c r="R113" s="20"/>
      <c r="S113" s="20"/>
      <c r="T113" s="20"/>
      <c r="U113" s="20"/>
      <c r="V113" s="20"/>
      <c r="W113" s="20"/>
      <c r="X113" s="20"/>
      <c r="Y113" s="20"/>
      <c r="Z113" s="20"/>
    </row>
    <row r="114" spans="3:26" ht="15.75" hidden="1" customHeight="1">
      <c r="C114" s="170"/>
      <c r="D114" s="70"/>
      <c r="E114" s="71"/>
      <c r="F114" s="170"/>
      <c r="G114" s="70"/>
      <c r="H114" s="172"/>
      <c r="I114" s="172"/>
      <c r="J114" s="232"/>
      <c r="K114" s="20"/>
      <c r="L114" s="20"/>
      <c r="M114" s="20"/>
      <c r="N114" s="20"/>
      <c r="O114" s="20"/>
      <c r="P114" s="20"/>
      <c r="Q114" s="20"/>
      <c r="R114" s="20"/>
      <c r="S114" s="20"/>
      <c r="T114" s="20"/>
      <c r="U114" s="20"/>
      <c r="V114" s="20"/>
      <c r="W114" s="20"/>
      <c r="X114" s="20"/>
      <c r="Y114" s="20"/>
      <c r="Z114" s="20"/>
    </row>
    <row r="115" spans="3:26" ht="15.75" hidden="1" customHeight="1">
      <c r="C115" s="170"/>
      <c r="D115" s="70"/>
      <c r="E115" s="71"/>
      <c r="F115" s="170"/>
      <c r="G115" s="70"/>
      <c r="H115" s="172"/>
      <c r="I115" s="172"/>
      <c r="J115" s="232"/>
      <c r="K115" s="20"/>
      <c r="L115" s="20"/>
      <c r="M115" s="20"/>
      <c r="N115" s="20"/>
      <c r="O115" s="20"/>
      <c r="P115" s="20"/>
      <c r="Q115" s="20"/>
      <c r="R115" s="20"/>
      <c r="S115" s="20"/>
      <c r="T115" s="20"/>
      <c r="U115" s="20"/>
      <c r="V115" s="20"/>
      <c r="W115" s="20"/>
      <c r="X115" s="20"/>
      <c r="Y115" s="20"/>
      <c r="Z115" s="20"/>
    </row>
    <row r="116" spans="3:26" ht="15.75" hidden="1" customHeight="1">
      <c r="C116" s="170"/>
      <c r="D116" s="70"/>
      <c r="E116" s="71"/>
      <c r="F116" s="170"/>
      <c r="G116" s="70"/>
      <c r="H116" s="172"/>
      <c r="I116" s="172"/>
      <c r="J116" s="232"/>
      <c r="K116" s="20"/>
      <c r="L116" s="20"/>
      <c r="M116" s="20"/>
      <c r="N116" s="20"/>
      <c r="O116" s="20"/>
      <c r="P116" s="20"/>
      <c r="Q116" s="20"/>
      <c r="R116" s="20"/>
      <c r="S116" s="20"/>
      <c r="T116" s="20"/>
      <c r="U116" s="20"/>
      <c r="V116" s="20"/>
      <c r="W116" s="20"/>
      <c r="X116" s="20"/>
      <c r="Y116" s="20"/>
      <c r="Z116" s="20"/>
    </row>
    <row r="117" spans="3:26" ht="15.75" hidden="1" customHeight="1">
      <c r="C117" s="170"/>
      <c r="D117" s="70"/>
      <c r="E117" s="71"/>
      <c r="F117" s="170"/>
      <c r="G117" s="70"/>
      <c r="H117" s="172"/>
      <c r="I117" s="172"/>
      <c r="J117" s="232"/>
      <c r="K117" s="20"/>
      <c r="L117" s="20"/>
      <c r="M117" s="20"/>
      <c r="N117" s="20"/>
      <c r="O117" s="20"/>
      <c r="P117" s="20"/>
      <c r="Q117" s="20"/>
      <c r="R117" s="20"/>
      <c r="S117" s="20"/>
      <c r="T117" s="20"/>
      <c r="U117" s="20"/>
      <c r="V117" s="20"/>
      <c r="W117" s="20"/>
      <c r="X117" s="20"/>
      <c r="Y117" s="20"/>
      <c r="Z117" s="20"/>
    </row>
    <row r="118" spans="3:26" ht="15.75" hidden="1" customHeight="1">
      <c r="C118" s="170"/>
      <c r="D118" s="70"/>
      <c r="E118" s="71"/>
      <c r="F118" s="170"/>
      <c r="G118" s="70"/>
      <c r="H118" s="172"/>
      <c r="I118" s="172"/>
      <c r="J118" s="232"/>
      <c r="K118" s="20"/>
      <c r="L118" s="20"/>
      <c r="M118" s="20"/>
      <c r="N118" s="20"/>
      <c r="O118" s="20"/>
      <c r="P118" s="20"/>
      <c r="Q118" s="20"/>
      <c r="R118" s="20"/>
      <c r="S118" s="20"/>
      <c r="T118" s="20"/>
      <c r="U118" s="20"/>
      <c r="V118" s="20"/>
      <c r="W118" s="20"/>
      <c r="X118" s="20"/>
      <c r="Y118" s="20"/>
      <c r="Z118" s="20"/>
    </row>
    <row r="119" spans="3:26" ht="15.75" hidden="1" customHeight="1">
      <c r="C119" s="170"/>
      <c r="D119" s="70"/>
      <c r="E119" s="71"/>
      <c r="F119" s="170"/>
      <c r="G119" s="70"/>
      <c r="H119" s="172"/>
      <c r="I119" s="172"/>
      <c r="J119" s="232"/>
      <c r="K119" s="20"/>
      <c r="L119" s="20"/>
      <c r="M119" s="20"/>
      <c r="N119" s="20"/>
      <c r="O119" s="20"/>
      <c r="P119" s="20"/>
      <c r="Q119" s="20"/>
      <c r="R119" s="20"/>
      <c r="S119" s="20"/>
      <c r="T119" s="20"/>
      <c r="U119" s="20"/>
      <c r="V119" s="20"/>
      <c r="W119" s="20"/>
      <c r="X119" s="20"/>
      <c r="Y119" s="20"/>
      <c r="Z119" s="20"/>
    </row>
    <row r="120" spans="3:26" ht="15.75" hidden="1" customHeight="1">
      <c r="C120" s="170"/>
      <c r="D120" s="70"/>
      <c r="E120" s="71"/>
      <c r="F120" s="170"/>
      <c r="G120" s="70"/>
      <c r="H120" s="172"/>
      <c r="I120" s="172"/>
      <c r="J120" s="232"/>
      <c r="K120" s="20"/>
      <c r="L120" s="20"/>
      <c r="M120" s="20"/>
      <c r="N120" s="20"/>
      <c r="O120" s="20"/>
      <c r="P120" s="20"/>
      <c r="Q120" s="20"/>
      <c r="R120" s="20"/>
      <c r="S120" s="20"/>
      <c r="T120" s="20"/>
      <c r="U120" s="20"/>
      <c r="V120" s="20"/>
      <c r="W120" s="20"/>
      <c r="X120" s="20"/>
      <c r="Y120" s="20"/>
      <c r="Z120" s="20"/>
    </row>
    <row r="121" spans="3:26" ht="15.75" hidden="1" customHeight="1">
      <c r="C121" s="170"/>
      <c r="D121" s="70"/>
      <c r="E121" s="71"/>
      <c r="F121" s="170"/>
      <c r="G121" s="70"/>
      <c r="H121" s="172"/>
      <c r="I121" s="172"/>
      <c r="J121" s="232"/>
      <c r="K121" s="20"/>
      <c r="L121" s="20"/>
      <c r="M121" s="20"/>
      <c r="N121" s="20"/>
      <c r="O121" s="20"/>
      <c r="P121" s="20"/>
      <c r="Q121" s="20"/>
      <c r="R121" s="20"/>
      <c r="S121" s="20"/>
      <c r="T121" s="20"/>
      <c r="U121" s="20"/>
      <c r="V121" s="20"/>
      <c r="W121" s="20"/>
      <c r="X121" s="20"/>
      <c r="Y121" s="20"/>
      <c r="Z121" s="20"/>
    </row>
    <row r="122" spans="3:26" ht="15.75" hidden="1" customHeight="1">
      <c r="C122" s="170"/>
      <c r="D122" s="70"/>
      <c r="E122" s="71"/>
      <c r="F122" s="170"/>
      <c r="G122" s="70"/>
      <c r="H122" s="172"/>
      <c r="I122" s="172"/>
      <c r="J122" s="232"/>
      <c r="K122" s="20"/>
      <c r="L122" s="20"/>
      <c r="M122" s="20"/>
      <c r="N122" s="20"/>
      <c r="O122" s="20"/>
      <c r="P122" s="20"/>
      <c r="Q122" s="20"/>
      <c r="R122" s="20"/>
      <c r="S122" s="20"/>
      <c r="T122" s="20"/>
      <c r="U122" s="20"/>
      <c r="V122" s="20"/>
      <c r="W122" s="20"/>
      <c r="X122" s="20"/>
      <c r="Y122" s="20"/>
      <c r="Z122" s="20"/>
    </row>
    <row r="123" spans="3:26" ht="15.75" hidden="1" customHeight="1">
      <c r="C123" s="170"/>
      <c r="D123" s="70"/>
      <c r="E123" s="71"/>
      <c r="F123" s="170"/>
      <c r="G123" s="70"/>
      <c r="H123" s="172"/>
      <c r="I123" s="172"/>
      <c r="J123" s="232"/>
      <c r="K123" s="20"/>
      <c r="L123" s="20"/>
      <c r="M123" s="20"/>
      <c r="N123" s="20"/>
      <c r="O123" s="20"/>
      <c r="P123" s="20"/>
      <c r="Q123" s="20"/>
      <c r="R123" s="20"/>
      <c r="S123" s="20"/>
      <c r="T123" s="20"/>
      <c r="U123" s="20"/>
      <c r="V123" s="20"/>
      <c r="W123" s="20"/>
      <c r="X123" s="20"/>
      <c r="Y123" s="20"/>
      <c r="Z123" s="20"/>
    </row>
    <row r="124" spans="3:26" ht="15.75" hidden="1" customHeight="1">
      <c r="C124" s="170"/>
      <c r="D124" s="70"/>
      <c r="E124" s="71"/>
      <c r="F124" s="170"/>
      <c r="G124" s="70"/>
      <c r="H124" s="172"/>
      <c r="I124" s="172"/>
      <c r="J124" s="232"/>
      <c r="K124" s="20"/>
      <c r="L124" s="20"/>
      <c r="M124" s="20"/>
      <c r="N124" s="20"/>
      <c r="O124" s="20"/>
      <c r="P124" s="20"/>
      <c r="Q124" s="20"/>
      <c r="R124" s="20"/>
      <c r="S124" s="20"/>
      <c r="T124" s="20"/>
      <c r="U124" s="20"/>
      <c r="V124" s="20"/>
      <c r="W124" s="20"/>
      <c r="X124" s="20"/>
      <c r="Y124" s="20"/>
      <c r="Z124" s="20"/>
    </row>
    <row r="125" spans="3:26" ht="15.75" hidden="1" customHeight="1">
      <c r="C125" s="170"/>
      <c r="D125" s="70"/>
      <c r="E125" s="71"/>
      <c r="F125" s="170"/>
      <c r="G125" s="70"/>
      <c r="H125" s="172"/>
      <c r="I125" s="172"/>
      <c r="J125" s="232"/>
      <c r="K125" s="20"/>
      <c r="L125" s="20"/>
      <c r="M125" s="20"/>
      <c r="N125" s="20"/>
      <c r="O125" s="20"/>
      <c r="P125" s="20"/>
      <c r="Q125" s="20"/>
      <c r="R125" s="20"/>
      <c r="S125" s="20"/>
      <c r="T125" s="20"/>
      <c r="U125" s="20"/>
      <c r="V125" s="20"/>
      <c r="W125" s="20"/>
      <c r="X125" s="20"/>
      <c r="Y125" s="20"/>
      <c r="Z125" s="20"/>
    </row>
    <row r="126" spans="3:26" ht="15.75" hidden="1" customHeight="1">
      <c r="C126" s="170"/>
      <c r="D126" s="70"/>
      <c r="E126" s="71"/>
      <c r="F126" s="170"/>
      <c r="G126" s="70"/>
      <c r="H126" s="172"/>
      <c r="I126" s="172"/>
      <c r="J126" s="232"/>
      <c r="K126" s="20"/>
      <c r="L126" s="20"/>
      <c r="M126" s="20"/>
      <c r="N126" s="20"/>
      <c r="O126" s="20"/>
      <c r="P126" s="20"/>
      <c r="Q126" s="20"/>
      <c r="R126" s="20"/>
      <c r="S126" s="20"/>
      <c r="T126" s="20"/>
      <c r="U126" s="20"/>
      <c r="V126" s="20"/>
      <c r="W126" s="20"/>
      <c r="X126" s="20"/>
      <c r="Y126" s="20"/>
      <c r="Z126" s="20"/>
    </row>
    <row r="127" spans="3:26" ht="15.75" hidden="1" customHeight="1">
      <c r="C127" s="170"/>
      <c r="D127" s="70"/>
      <c r="E127" s="71"/>
      <c r="F127" s="170"/>
      <c r="G127" s="70"/>
      <c r="H127" s="172"/>
      <c r="I127" s="172"/>
      <c r="J127" s="232"/>
      <c r="K127" s="20"/>
      <c r="L127" s="20"/>
      <c r="M127" s="20"/>
      <c r="N127" s="20"/>
      <c r="O127" s="20"/>
      <c r="P127" s="20"/>
      <c r="Q127" s="20"/>
      <c r="R127" s="20"/>
      <c r="S127" s="20"/>
      <c r="T127" s="20"/>
      <c r="U127" s="20"/>
      <c r="V127" s="20"/>
      <c r="W127" s="20"/>
      <c r="X127" s="20"/>
      <c r="Y127" s="20"/>
      <c r="Z127" s="20"/>
    </row>
    <row r="128" spans="3:26" ht="15.75" hidden="1" customHeight="1">
      <c r="C128" s="170"/>
      <c r="D128" s="70"/>
      <c r="E128" s="71"/>
      <c r="F128" s="170"/>
      <c r="G128" s="70"/>
      <c r="H128" s="172"/>
      <c r="I128" s="172"/>
      <c r="J128" s="232"/>
      <c r="K128" s="20"/>
      <c r="L128" s="20"/>
      <c r="M128" s="20"/>
      <c r="N128" s="20"/>
      <c r="O128" s="20"/>
      <c r="P128" s="20"/>
      <c r="Q128" s="20"/>
      <c r="R128" s="20"/>
      <c r="S128" s="20"/>
      <c r="T128" s="20"/>
      <c r="U128" s="20"/>
      <c r="V128" s="20"/>
      <c r="W128" s="20"/>
      <c r="X128" s="20"/>
      <c r="Y128" s="20"/>
      <c r="Z128" s="20"/>
    </row>
    <row r="129" spans="3:26" ht="15.75" hidden="1" customHeight="1">
      <c r="C129" s="170"/>
      <c r="D129" s="70"/>
      <c r="E129" s="71"/>
      <c r="F129" s="170"/>
      <c r="G129" s="70"/>
      <c r="H129" s="172"/>
      <c r="I129" s="172"/>
      <c r="J129" s="232"/>
      <c r="K129" s="20"/>
      <c r="L129" s="20"/>
      <c r="M129" s="20"/>
      <c r="N129" s="20"/>
      <c r="O129" s="20"/>
      <c r="P129" s="20"/>
      <c r="Q129" s="20"/>
      <c r="R129" s="20"/>
      <c r="S129" s="20"/>
      <c r="T129" s="20"/>
      <c r="U129" s="20"/>
      <c r="V129" s="20"/>
      <c r="W129" s="20"/>
      <c r="X129" s="20"/>
      <c r="Y129" s="20"/>
      <c r="Z129" s="20"/>
    </row>
    <row r="130" spans="3:26" ht="15.75" hidden="1" customHeight="1">
      <c r="C130" s="170"/>
      <c r="D130" s="70"/>
      <c r="E130" s="71"/>
      <c r="F130" s="170"/>
      <c r="G130" s="70"/>
      <c r="H130" s="172"/>
      <c r="I130" s="172"/>
      <c r="J130" s="232"/>
      <c r="K130" s="20"/>
      <c r="L130" s="20"/>
      <c r="M130" s="20"/>
      <c r="N130" s="20"/>
      <c r="O130" s="20"/>
      <c r="P130" s="20"/>
      <c r="Q130" s="20"/>
      <c r="R130" s="20"/>
      <c r="S130" s="20"/>
      <c r="T130" s="20"/>
      <c r="U130" s="20"/>
      <c r="V130" s="20"/>
      <c r="W130" s="20"/>
      <c r="X130" s="20"/>
      <c r="Y130" s="20"/>
      <c r="Z130" s="20"/>
    </row>
    <row r="131" spans="3:26" ht="15.75" hidden="1" customHeight="1">
      <c r="C131" s="170"/>
      <c r="D131" s="70"/>
      <c r="E131" s="71"/>
      <c r="F131" s="170"/>
      <c r="G131" s="70"/>
      <c r="H131" s="172"/>
      <c r="I131" s="172"/>
      <c r="J131" s="232"/>
      <c r="K131" s="20"/>
      <c r="L131" s="20"/>
      <c r="M131" s="20"/>
      <c r="N131" s="20"/>
      <c r="O131" s="20"/>
      <c r="P131" s="20"/>
      <c r="Q131" s="20"/>
      <c r="R131" s="20"/>
      <c r="S131" s="20"/>
      <c r="T131" s="20"/>
      <c r="U131" s="20"/>
      <c r="V131" s="20"/>
      <c r="W131" s="20"/>
      <c r="X131" s="20"/>
      <c r="Y131" s="20"/>
      <c r="Z131" s="20"/>
    </row>
    <row r="132" spans="3:26" ht="15.75" hidden="1" customHeight="1">
      <c r="C132" s="170"/>
      <c r="D132" s="70"/>
      <c r="E132" s="71"/>
      <c r="F132" s="170"/>
      <c r="G132" s="70"/>
      <c r="H132" s="172"/>
      <c r="I132" s="172"/>
      <c r="J132" s="232"/>
      <c r="K132" s="20"/>
      <c r="L132" s="20"/>
      <c r="M132" s="20"/>
      <c r="N132" s="20"/>
      <c r="O132" s="20"/>
      <c r="P132" s="20"/>
      <c r="Q132" s="20"/>
      <c r="R132" s="20"/>
      <c r="S132" s="20"/>
      <c r="T132" s="20"/>
      <c r="U132" s="20"/>
      <c r="V132" s="20"/>
      <c r="W132" s="20"/>
      <c r="X132" s="20"/>
      <c r="Y132" s="20"/>
      <c r="Z132" s="20"/>
    </row>
    <row r="133" spans="3:26" ht="15.75" hidden="1" customHeight="1">
      <c r="C133" s="170"/>
      <c r="D133" s="70"/>
      <c r="E133" s="71"/>
      <c r="F133" s="170"/>
      <c r="G133" s="70"/>
      <c r="H133" s="172"/>
      <c r="I133" s="172"/>
      <c r="J133" s="232"/>
      <c r="K133" s="20"/>
      <c r="L133" s="20"/>
      <c r="M133" s="20"/>
      <c r="N133" s="20"/>
      <c r="O133" s="20"/>
      <c r="P133" s="20"/>
      <c r="Q133" s="20"/>
      <c r="R133" s="20"/>
      <c r="S133" s="20"/>
      <c r="T133" s="20"/>
      <c r="U133" s="20"/>
      <c r="V133" s="20"/>
      <c r="W133" s="20"/>
      <c r="X133" s="20"/>
      <c r="Y133" s="20"/>
      <c r="Z133" s="20"/>
    </row>
    <row r="134" spans="3:26" ht="15.75" hidden="1" customHeight="1">
      <c r="C134" s="170"/>
      <c r="D134" s="70"/>
      <c r="E134" s="71"/>
      <c r="F134" s="170"/>
      <c r="G134" s="70"/>
      <c r="H134" s="172"/>
      <c r="I134" s="172"/>
      <c r="J134" s="232"/>
      <c r="K134" s="20"/>
      <c r="L134" s="20"/>
      <c r="M134" s="20"/>
      <c r="N134" s="20"/>
      <c r="O134" s="20"/>
      <c r="P134" s="20"/>
      <c r="Q134" s="20"/>
      <c r="R134" s="20"/>
      <c r="S134" s="20"/>
      <c r="T134" s="20"/>
      <c r="U134" s="20"/>
      <c r="V134" s="20"/>
      <c r="W134" s="20"/>
      <c r="X134" s="20"/>
      <c r="Y134" s="20"/>
      <c r="Z134" s="20"/>
    </row>
    <row r="135" spans="3:26" ht="15.75" hidden="1" customHeight="1">
      <c r="C135" s="170"/>
      <c r="D135" s="70"/>
      <c r="E135" s="71"/>
      <c r="F135" s="170"/>
      <c r="G135" s="70"/>
      <c r="H135" s="172"/>
      <c r="I135" s="172"/>
      <c r="J135" s="232"/>
      <c r="K135" s="20"/>
      <c r="L135" s="20"/>
      <c r="M135" s="20"/>
      <c r="N135" s="20"/>
      <c r="O135" s="20"/>
      <c r="P135" s="20"/>
      <c r="Q135" s="20"/>
      <c r="R135" s="20"/>
      <c r="S135" s="20"/>
      <c r="T135" s="20"/>
      <c r="U135" s="20"/>
      <c r="V135" s="20"/>
      <c r="W135" s="20"/>
      <c r="X135" s="20"/>
      <c r="Y135" s="20"/>
      <c r="Z135" s="20"/>
    </row>
    <row r="136" spans="3:26" ht="15.75" hidden="1" customHeight="1">
      <c r="C136" s="170"/>
      <c r="D136" s="70"/>
      <c r="E136" s="71"/>
      <c r="F136" s="170"/>
      <c r="G136" s="70"/>
      <c r="H136" s="172"/>
      <c r="I136" s="172"/>
      <c r="J136" s="232"/>
      <c r="K136" s="20"/>
      <c r="L136" s="20"/>
      <c r="M136" s="20"/>
      <c r="N136" s="20"/>
      <c r="O136" s="20"/>
      <c r="P136" s="20"/>
      <c r="Q136" s="20"/>
      <c r="R136" s="20"/>
      <c r="S136" s="20"/>
      <c r="T136" s="20"/>
      <c r="U136" s="20"/>
      <c r="V136" s="20"/>
      <c r="W136" s="20"/>
      <c r="X136" s="20"/>
      <c r="Y136" s="20"/>
      <c r="Z136" s="20"/>
    </row>
    <row r="137" spans="3:26" ht="15.75" hidden="1" customHeight="1">
      <c r="C137" s="170"/>
      <c r="D137" s="70"/>
      <c r="E137" s="71"/>
      <c r="F137" s="170"/>
      <c r="G137" s="70"/>
      <c r="H137" s="172"/>
      <c r="I137" s="172"/>
      <c r="J137" s="232"/>
      <c r="K137" s="20"/>
      <c r="L137" s="20"/>
      <c r="M137" s="20"/>
      <c r="N137" s="20"/>
      <c r="O137" s="20"/>
      <c r="P137" s="20"/>
      <c r="Q137" s="20"/>
      <c r="R137" s="20"/>
      <c r="S137" s="20"/>
      <c r="T137" s="20"/>
      <c r="U137" s="20"/>
      <c r="V137" s="20"/>
      <c r="W137" s="20"/>
      <c r="X137" s="20"/>
      <c r="Y137" s="20"/>
      <c r="Z137" s="20"/>
    </row>
    <row r="138" spans="3:26" ht="15.75" hidden="1" customHeight="1">
      <c r="C138" s="170"/>
      <c r="D138" s="70"/>
      <c r="E138" s="71"/>
      <c r="F138" s="170"/>
      <c r="G138" s="70"/>
      <c r="H138" s="172"/>
      <c r="I138" s="172"/>
      <c r="J138" s="232"/>
      <c r="K138" s="20"/>
      <c r="L138" s="20"/>
      <c r="M138" s="20"/>
      <c r="N138" s="20"/>
      <c r="O138" s="20"/>
      <c r="P138" s="20"/>
      <c r="Q138" s="20"/>
      <c r="R138" s="20"/>
      <c r="S138" s="20"/>
      <c r="T138" s="20"/>
      <c r="U138" s="20"/>
      <c r="V138" s="20"/>
      <c r="W138" s="20"/>
      <c r="X138" s="20"/>
      <c r="Y138" s="20"/>
      <c r="Z138" s="20"/>
    </row>
    <row r="139" spans="3:26" ht="15.75" hidden="1" customHeight="1">
      <c r="C139" s="170"/>
      <c r="D139" s="70"/>
      <c r="E139" s="71"/>
      <c r="F139" s="170"/>
      <c r="G139" s="70"/>
      <c r="H139" s="172"/>
      <c r="I139" s="172"/>
      <c r="J139" s="232"/>
      <c r="K139" s="20"/>
      <c r="L139" s="20"/>
      <c r="M139" s="20"/>
      <c r="N139" s="20"/>
      <c r="O139" s="20"/>
      <c r="P139" s="20"/>
      <c r="Q139" s="20"/>
      <c r="R139" s="20"/>
      <c r="S139" s="20"/>
      <c r="T139" s="20"/>
      <c r="U139" s="20"/>
      <c r="V139" s="20"/>
      <c r="W139" s="20"/>
      <c r="X139" s="20"/>
      <c r="Y139" s="20"/>
      <c r="Z139" s="20"/>
    </row>
    <row r="140" spans="3:26" ht="15.75" hidden="1" customHeight="1">
      <c r="C140" s="170"/>
      <c r="D140" s="70"/>
      <c r="E140" s="71"/>
      <c r="F140" s="170"/>
      <c r="G140" s="70"/>
      <c r="H140" s="172"/>
      <c r="I140" s="172"/>
      <c r="J140" s="232"/>
      <c r="K140" s="20"/>
      <c r="L140" s="20"/>
      <c r="M140" s="20"/>
      <c r="N140" s="20"/>
      <c r="O140" s="20"/>
      <c r="P140" s="20"/>
      <c r="Q140" s="20"/>
      <c r="R140" s="20"/>
      <c r="S140" s="20"/>
      <c r="T140" s="20"/>
      <c r="U140" s="20"/>
      <c r="V140" s="20"/>
      <c r="W140" s="20"/>
      <c r="X140" s="20"/>
      <c r="Y140" s="20"/>
      <c r="Z140" s="20"/>
    </row>
    <row r="141" spans="3:26" ht="15.75" hidden="1" customHeight="1">
      <c r="C141" s="170"/>
      <c r="D141" s="70"/>
      <c r="E141" s="71"/>
      <c r="F141" s="170"/>
      <c r="G141" s="70"/>
      <c r="H141" s="172"/>
      <c r="I141" s="172"/>
      <c r="J141" s="232"/>
      <c r="K141" s="20"/>
      <c r="L141" s="20"/>
      <c r="M141" s="20"/>
      <c r="N141" s="20"/>
      <c r="O141" s="20"/>
      <c r="P141" s="20"/>
      <c r="Q141" s="20"/>
      <c r="R141" s="20"/>
      <c r="S141" s="20"/>
      <c r="T141" s="20"/>
      <c r="U141" s="20"/>
      <c r="V141" s="20"/>
      <c r="W141" s="20"/>
      <c r="X141" s="20"/>
      <c r="Y141" s="20"/>
      <c r="Z141" s="20"/>
    </row>
    <row r="142" spans="3:26" ht="15.75" hidden="1" customHeight="1">
      <c r="C142" s="170"/>
      <c r="D142" s="70"/>
      <c r="E142" s="71"/>
      <c r="F142" s="170"/>
      <c r="G142" s="70"/>
      <c r="H142" s="172"/>
      <c r="I142" s="172"/>
      <c r="J142" s="232"/>
      <c r="K142" s="20"/>
      <c r="L142" s="20"/>
      <c r="M142" s="20"/>
      <c r="N142" s="20"/>
      <c r="O142" s="20"/>
      <c r="P142" s="20"/>
      <c r="Q142" s="20"/>
      <c r="R142" s="20"/>
      <c r="S142" s="20"/>
      <c r="T142" s="20"/>
      <c r="U142" s="20"/>
      <c r="V142" s="20"/>
      <c r="W142" s="20"/>
      <c r="X142" s="20"/>
      <c r="Y142" s="20"/>
      <c r="Z142" s="20"/>
    </row>
    <row r="143" spans="3:26" ht="15.75" hidden="1" customHeight="1">
      <c r="C143" s="170"/>
      <c r="D143" s="70"/>
      <c r="E143" s="71"/>
      <c r="F143" s="170"/>
      <c r="G143" s="70"/>
      <c r="H143" s="172"/>
      <c r="I143" s="172"/>
      <c r="J143" s="232"/>
      <c r="K143" s="20"/>
      <c r="L143" s="20"/>
      <c r="M143" s="20"/>
      <c r="N143" s="20"/>
      <c r="O143" s="20"/>
      <c r="P143" s="20"/>
      <c r="Q143" s="20"/>
      <c r="R143" s="20"/>
      <c r="S143" s="20"/>
      <c r="T143" s="20"/>
      <c r="U143" s="20"/>
      <c r="V143" s="20"/>
      <c r="W143" s="20"/>
      <c r="X143" s="20"/>
      <c r="Y143" s="20"/>
      <c r="Z143" s="20"/>
    </row>
    <row r="144" spans="3:26" ht="15.75" hidden="1" customHeight="1">
      <c r="C144" s="170"/>
      <c r="D144" s="70"/>
      <c r="E144" s="71"/>
      <c r="F144" s="170"/>
      <c r="G144" s="70"/>
      <c r="H144" s="172"/>
      <c r="I144" s="172"/>
      <c r="J144" s="232"/>
      <c r="K144" s="20"/>
      <c r="L144" s="20"/>
      <c r="M144" s="20"/>
      <c r="N144" s="20"/>
      <c r="O144" s="20"/>
      <c r="P144" s="20"/>
      <c r="Q144" s="20"/>
      <c r="R144" s="20"/>
      <c r="S144" s="20"/>
      <c r="T144" s="20"/>
      <c r="U144" s="20"/>
      <c r="V144" s="20"/>
      <c r="W144" s="20"/>
      <c r="X144" s="20"/>
      <c r="Y144" s="20"/>
      <c r="Z144" s="20"/>
    </row>
    <row r="145" spans="3:26" ht="15.75" hidden="1" customHeight="1">
      <c r="C145" s="170"/>
      <c r="D145" s="70"/>
      <c r="E145" s="71"/>
      <c r="F145" s="170"/>
      <c r="G145" s="70"/>
      <c r="H145" s="172"/>
      <c r="I145" s="172"/>
      <c r="J145" s="232"/>
      <c r="K145" s="20"/>
      <c r="L145" s="20"/>
      <c r="M145" s="20"/>
      <c r="N145" s="20"/>
      <c r="O145" s="20"/>
      <c r="P145" s="20"/>
      <c r="Q145" s="20"/>
      <c r="R145" s="20"/>
      <c r="S145" s="20"/>
      <c r="T145" s="20"/>
      <c r="U145" s="20"/>
      <c r="V145" s="20"/>
      <c r="W145" s="20"/>
      <c r="X145" s="20"/>
      <c r="Y145" s="20"/>
      <c r="Z145" s="20"/>
    </row>
    <row r="146" spans="3:26" ht="15.75" hidden="1" customHeight="1">
      <c r="C146" s="170"/>
      <c r="D146" s="70"/>
      <c r="E146" s="71"/>
      <c r="F146" s="170"/>
      <c r="G146" s="70"/>
      <c r="H146" s="172"/>
      <c r="I146" s="172"/>
      <c r="J146" s="232"/>
      <c r="K146" s="20"/>
      <c r="L146" s="20"/>
      <c r="M146" s="20"/>
      <c r="N146" s="20"/>
      <c r="O146" s="20"/>
      <c r="P146" s="20"/>
      <c r="Q146" s="20"/>
      <c r="R146" s="20"/>
      <c r="S146" s="20"/>
      <c r="T146" s="20"/>
      <c r="U146" s="20"/>
      <c r="V146" s="20"/>
      <c r="W146" s="20"/>
      <c r="X146" s="20"/>
      <c r="Y146" s="20"/>
      <c r="Z146" s="20"/>
    </row>
    <row r="147" spans="3:26" ht="15.75" hidden="1" customHeight="1">
      <c r="C147" s="170"/>
      <c r="D147" s="70"/>
      <c r="E147" s="71"/>
      <c r="F147" s="170"/>
      <c r="G147" s="70"/>
      <c r="H147" s="172"/>
      <c r="I147" s="172"/>
      <c r="J147" s="232"/>
      <c r="K147" s="20"/>
      <c r="L147" s="20"/>
      <c r="M147" s="20"/>
      <c r="N147" s="20"/>
      <c r="O147" s="20"/>
      <c r="P147" s="20"/>
      <c r="Q147" s="20"/>
      <c r="R147" s="20"/>
      <c r="S147" s="20"/>
      <c r="T147" s="20"/>
      <c r="U147" s="20"/>
      <c r="V147" s="20"/>
      <c r="W147" s="20"/>
      <c r="X147" s="20"/>
      <c r="Y147" s="20"/>
      <c r="Z147" s="20"/>
    </row>
    <row r="148" spans="3:26" ht="15.75" hidden="1" customHeight="1">
      <c r="C148" s="170"/>
      <c r="D148" s="70"/>
      <c r="E148" s="71"/>
      <c r="F148" s="170"/>
      <c r="G148" s="70"/>
      <c r="H148" s="172"/>
      <c r="I148" s="172"/>
      <c r="J148" s="232"/>
      <c r="K148" s="20"/>
      <c r="L148" s="20"/>
      <c r="M148" s="20"/>
      <c r="N148" s="20"/>
      <c r="O148" s="20"/>
      <c r="P148" s="20"/>
      <c r="Q148" s="20"/>
      <c r="R148" s="20"/>
      <c r="S148" s="20"/>
      <c r="T148" s="20"/>
      <c r="U148" s="20"/>
      <c r="V148" s="20"/>
      <c r="W148" s="20"/>
      <c r="X148" s="20"/>
      <c r="Y148" s="20"/>
      <c r="Z148" s="20"/>
    </row>
    <row r="149" spans="3:26" ht="15.75" hidden="1" customHeight="1">
      <c r="C149" s="170"/>
      <c r="D149" s="70"/>
      <c r="E149" s="71"/>
      <c r="F149" s="170"/>
      <c r="G149" s="70"/>
      <c r="H149" s="172"/>
      <c r="I149" s="172"/>
      <c r="J149" s="232"/>
      <c r="K149" s="20"/>
      <c r="L149" s="20"/>
      <c r="M149" s="20"/>
      <c r="N149" s="20"/>
      <c r="O149" s="20"/>
      <c r="P149" s="20"/>
      <c r="Q149" s="20"/>
      <c r="R149" s="20"/>
      <c r="S149" s="20"/>
      <c r="T149" s="20"/>
      <c r="U149" s="20"/>
      <c r="V149" s="20"/>
      <c r="W149" s="20"/>
      <c r="X149" s="20"/>
      <c r="Y149" s="20"/>
      <c r="Z149" s="20"/>
    </row>
    <row r="150" spans="3:26" ht="15.75" hidden="1" customHeight="1">
      <c r="C150" s="170"/>
      <c r="D150" s="70"/>
      <c r="E150" s="71"/>
      <c r="F150" s="170"/>
      <c r="G150" s="70"/>
      <c r="H150" s="172"/>
      <c r="I150" s="172"/>
      <c r="J150" s="232"/>
      <c r="K150" s="20"/>
      <c r="L150" s="20"/>
      <c r="M150" s="20"/>
      <c r="N150" s="20"/>
      <c r="O150" s="20"/>
      <c r="P150" s="20"/>
      <c r="Q150" s="20"/>
      <c r="R150" s="20"/>
      <c r="S150" s="20"/>
      <c r="T150" s="20"/>
      <c r="U150" s="20"/>
      <c r="V150" s="20"/>
      <c r="W150" s="20"/>
      <c r="X150" s="20"/>
      <c r="Y150" s="20"/>
      <c r="Z150" s="20"/>
    </row>
    <row r="151" spans="3:26" ht="15.75" hidden="1" customHeight="1">
      <c r="C151" s="170"/>
      <c r="D151" s="70"/>
      <c r="E151" s="71"/>
      <c r="F151" s="170"/>
      <c r="G151" s="70"/>
      <c r="H151" s="172"/>
      <c r="I151" s="172"/>
      <c r="J151" s="232"/>
      <c r="K151" s="20"/>
      <c r="L151" s="20"/>
      <c r="M151" s="20"/>
      <c r="N151" s="20"/>
      <c r="O151" s="20"/>
      <c r="P151" s="20"/>
      <c r="Q151" s="20"/>
      <c r="R151" s="20"/>
      <c r="S151" s="20"/>
      <c r="T151" s="20"/>
      <c r="U151" s="20"/>
      <c r="V151" s="20"/>
      <c r="W151" s="20"/>
      <c r="X151" s="20"/>
      <c r="Y151" s="20"/>
      <c r="Z151" s="20"/>
    </row>
    <row r="152" spans="3:26" ht="15.75" hidden="1" customHeight="1">
      <c r="C152" s="170"/>
      <c r="D152" s="70"/>
      <c r="E152" s="71"/>
      <c r="F152" s="170"/>
      <c r="G152" s="70"/>
      <c r="H152" s="172"/>
      <c r="I152" s="172"/>
      <c r="J152" s="232"/>
      <c r="K152" s="20"/>
      <c r="L152" s="20"/>
      <c r="M152" s="20"/>
      <c r="N152" s="20"/>
      <c r="O152" s="20"/>
      <c r="P152" s="20"/>
      <c r="Q152" s="20"/>
      <c r="R152" s="20"/>
      <c r="S152" s="20"/>
      <c r="T152" s="20"/>
      <c r="U152" s="20"/>
      <c r="V152" s="20"/>
      <c r="W152" s="20"/>
      <c r="X152" s="20"/>
      <c r="Y152" s="20"/>
      <c r="Z152" s="20"/>
    </row>
    <row r="153" spans="3:26" ht="15.75" hidden="1" customHeight="1">
      <c r="C153" s="170"/>
      <c r="D153" s="70"/>
      <c r="E153" s="71"/>
      <c r="F153" s="170"/>
      <c r="G153" s="70"/>
      <c r="H153" s="172"/>
      <c r="I153" s="172"/>
      <c r="J153" s="232"/>
      <c r="K153" s="20"/>
      <c r="L153" s="20"/>
      <c r="M153" s="20"/>
      <c r="N153" s="20"/>
      <c r="O153" s="20"/>
      <c r="P153" s="20"/>
      <c r="Q153" s="20"/>
      <c r="R153" s="20"/>
      <c r="S153" s="20"/>
      <c r="T153" s="20"/>
      <c r="U153" s="20"/>
      <c r="V153" s="20"/>
      <c r="W153" s="20"/>
      <c r="X153" s="20"/>
      <c r="Y153" s="20"/>
      <c r="Z153" s="20"/>
    </row>
    <row r="154" spans="3:26" ht="15.75" hidden="1" customHeight="1">
      <c r="C154" s="170"/>
      <c r="D154" s="70"/>
      <c r="E154" s="71"/>
      <c r="F154" s="170"/>
      <c r="G154" s="70"/>
      <c r="H154" s="172"/>
      <c r="I154" s="172"/>
      <c r="J154" s="232"/>
      <c r="K154" s="20"/>
      <c r="L154" s="20"/>
      <c r="M154" s="20"/>
      <c r="N154" s="20"/>
      <c r="O154" s="20"/>
      <c r="P154" s="20"/>
      <c r="Q154" s="20"/>
      <c r="R154" s="20"/>
      <c r="S154" s="20"/>
      <c r="T154" s="20"/>
      <c r="U154" s="20"/>
      <c r="V154" s="20"/>
      <c r="W154" s="20"/>
      <c r="X154" s="20"/>
      <c r="Y154" s="20"/>
      <c r="Z154" s="20"/>
    </row>
    <row r="155" spans="3:26" ht="15.75" hidden="1" customHeight="1">
      <c r="C155" s="170"/>
      <c r="D155" s="70"/>
      <c r="E155" s="71"/>
      <c r="F155" s="170"/>
      <c r="G155" s="70"/>
      <c r="H155" s="172"/>
      <c r="I155" s="172"/>
      <c r="J155" s="232"/>
      <c r="K155" s="20"/>
      <c r="L155" s="20"/>
      <c r="M155" s="20"/>
      <c r="N155" s="20"/>
      <c r="O155" s="20"/>
      <c r="P155" s="20"/>
      <c r="Q155" s="20"/>
      <c r="R155" s="20"/>
      <c r="S155" s="20"/>
      <c r="T155" s="20"/>
      <c r="U155" s="20"/>
      <c r="V155" s="20"/>
      <c r="W155" s="20"/>
      <c r="X155" s="20"/>
      <c r="Y155" s="20"/>
      <c r="Z155" s="20"/>
    </row>
    <row r="156" spans="3:26" ht="15.75" hidden="1" customHeight="1">
      <c r="C156" s="170"/>
      <c r="D156" s="70"/>
      <c r="E156" s="71"/>
      <c r="F156" s="170"/>
      <c r="G156" s="70"/>
      <c r="H156" s="172"/>
      <c r="I156" s="172"/>
      <c r="J156" s="232"/>
      <c r="K156" s="20"/>
      <c r="L156" s="20"/>
      <c r="M156" s="20"/>
      <c r="N156" s="20"/>
      <c r="O156" s="20"/>
      <c r="P156" s="20"/>
      <c r="Q156" s="20"/>
      <c r="R156" s="20"/>
      <c r="S156" s="20"/>
      <c r="T156" s="20"/>
      <c r="U156" s="20"/>
      <c r="V156" s="20"/>
      <c r="W156" s="20"/>
      <c r="X156" s="20"/>
      <c r="Y156" s="20"/>
      <c r="Z156" s="20"/>
    </row>
    <row r="157" spans="3:26" ht="15.75" hidden="1" customHeight="1">
      <c r="C157" s="170"/>
      <c r="D157" s="70"/>
      <c r="E157" s="71"/>
      <c r="F157" s="170"/>
      <c r="G157" s="70"/>
      <c r="H157" s="172"/>
      <c r="I157" s="172"/>
      <c r="J157" s="232"/>
      <c r="K157" s="20"/>
      <c r="L157" s="20"/>
      <c r="M157" s="20"/>
      <c r="N157" s="20"/>
      <c r="O157" s="20"/>
      <c r="P157" s="20"/>
      <c r="Q157" s="20"/>
      <c r="R157" s="20"/>
      <c r="S157" s="20"/>
      <c r="T157" s="20"/>
      <c r="U157" s="20"/>
      <c r="V157" s="20"/>
      <c r="W157" s="20"/>
      <c r="X157" s="20"/>
      <c r="Y157" s="20"/>
      <c r="Z157" s="20"/>
    </row>
    <row r="158" spans="3:26" ht="15.75" hidden="1" customHeight="1">
      <c r="C158" s="170"/>
      <c r="D158" s="70"/>
      <c r="E158" s="71"/>
      <c r="F158" s="170"/>
      <c r="G158" s="70"/>
      <c r="H158" s="172"/>
      <c r="I158" s="172"/>
      <c r="J158" s="232"/>
      <c r="K158" s="20"/>
      <c r="L158" s="20"/>
      <c r="M158" s="20"/>
      <c r="N158" s="20"/>
      <c r="O158" s="20"/>
      <c r="P158" s="20"/>
      <c r="Q158" s="20"/>
      <c r="R158" s="20"/>
      <c r="S158" s="20"/>
      <c r="T158" s="20"/>
      <c r="U158" s="20"/>
      <c r="V158" s="20"/>
      <c r="W158" s="20"/>
      <c r="X158" s="20"/>
      <c r="Y158" s="20"/>
      <c r="Z158" s="20"/>
    </row>
    <row r="159" spans="3:26" ht="15.75" hidden="1" customHeight="1">
      <c r="C159" s="170"/>
      <c r="D159" s="70"/>
      <c r="E159" s="71"/>
      <c r="F159" s="170"/>
      <c r="G159" s="70"/>
      <c r="H159" s="172"/>
      <c r="I159" s="172"/>
      <c r="J159" s="232"/>
      <c r="K159" s="20"/>
      <c r="L159" s="20"/>
      <c r="M159" s="20"/>
      <c r="N159" s="20"/>
      <c r="O159" s="20"/>
      <c r="P159" s="20"/>
      <c r="Q159" s="20"/>
      <c r="R159" s="20"/>
      <c r="S159" s="20"/>
      <c r="T159" s="20"/>
      <c r="U159" s="20"/>
      <c r="V159" s="20"/>
      <c r="W159" s="20"/>
      <c r="X159" s="20"/>
      <c r="Y159" s="20"/>
      <c r="Z159" s="20"/>
    </row>
    <row r="160" spans="3:26" ht="15.75" hidden="1" customHeight="1">
      <c r="C160" s="170"/>
      <c r="D160" s="70"/>
      <c r="E160" s="71"/>
      <c r="F160" s="170"/>
      <c r="G160" s="70"/>
      <c r="H160" s="172"/>
      <c r="I160" s="172"/>
      <c r="J160" s="232"/>
      <c r="K160" s="20"/>
      <c r="L160" s="20"/>
      <c r="M160" s="20"/>
      <c r="N160" s="20"/>
      <c r="O160" s="20"/>
      <c r="P160" s="20"/>
      <c r="Q160" s="20"/>
      <c r="R160" s="20"/>
      <c r="S160" s="20"/>
      <c r="T160" s="20"/>
      <c r="U160" s="20"/>
      <c r="V160" s="20"/>
      <c r="W160" s="20"/>
      <c r="X160" s="20"/>
      <c r="Y160" s="20"/>
      <c r="Z160" s="20"/>
    </row>
    <row r="161" spans="3:26" ht="15.75" hidden="1" customHeight="1">
      <c r="C161" s="170"/>
      <c r="D161" s="70"/>
      <c r="E161" s="71"/>
      <c r="F161" s="170"/>
      <c r="G161" s="70"/>
      <c r="H161" s="172"/>
      <c r="I161" s="172"/>
      <c r="J161" s="232"/>
      <c r="K161" s="20"/>
      <c r="L161" s="20"/>
      <c r="M161" s="20"/>
      <c r="N161" s="20"/>
      <c r="O161" s="20"/>
      <c r="P161" s="20"/>
      <c r="Q161" s="20"/>
      <c r="R161" s="20"/>
      <c r="S161" s="20"/>
      <c r="T161" s="20"/>
      <c r="U161" s="20"/>
      <c r="V161" s="20"/>
      <c r="W161" s="20"/>
      <c r="X161" s="20"/>
      <c r="Y161" s="20"/>
      <c r="Z161" s="20"/>
    </row>
    <row r="162" spans="3:26" ht="15.75" hidden="1" customHeight="1">
      <c r="C162" s="170"/>
      <c r="D162" s="70"/>
      <c r="E162" s="71"/>
      <c r="F162" s="170"/>
      <c r="G162" s="70"/>
      <c r="H162" s="172"/>
      <c r="I162" s="172"/>
      <c r="J162" s="232"/>
      <c r="K162" s="20"/>
      <c r="L162" s="20"/>
      <c r="M162" s="20"/>
      <c r="N162" s="20"/>
      <c r="O162" s="20"/>
      <c r="P162" s="20"/>
      <c r="Q162" s="20"/>
      <c r="R162" s="20"/>
      <c r="S162" s="20"/>
      <c r="T162" s="20"/>
      <c r="U162" s="20"/>
      <c r="V162" s="20"/>
      <c r="W162" s="20"/>
      <c r="X162" s="20"/>
      <c r="Y162" s="20"/>
      <c r="Z162" s="20"/>
    </row>
    <row r="163" spans="3:26" ht="15.75" hidden="1" customHeight="1">
      <c r="C163" s="170"/>
      <c r="D163" s="70"/>
      <c r="E163" s="71"/>
      <c r="F163" s="170"/>
      <c r="G163" s="70"/>
      <c r="H163" s="172"/>
      <c r="I163" s="172"/>
      <c r="J163" s="232"/>
      <c r="K163" s="20"/>
      <c r="L163" s="20"/>
      <c r="M163" s="20"/>
      <c r="N163" s="20"/>
      <c r="O163" s="20"/>
      <c r="P163" s="20"/>
      <c r="Q163" s="20"/>
      <c r="R163" s="20"/>
      <c r="S163" s="20"/>
      <c r="T163" s="20"/>
      <c r="U163" s="20"/>
      <c r="V163" s="20"/>
      <c r="W163" s="20"/>
      <c r="X163" s="20"/>
      <c r="Y163" s="20"/>
      <c r="Z163" s="20"/>
    </row>
    <row r="164" spans="3:26" ht="15.75" hidden="1" customHeight="1">
      <c r="C164" s="170"/>
      <c r="D164" s="70"/>
      <c r="E164" s="71"/>
      <c r="F164" s="170"/>
      <c r="G164" s="70"/>
      <c r="H164" s="172"/>
      <c r="I164" s="172"/>
      <c r="J164" s="232"/>
      <c r="K164" s="20"/>
      <c r="L164" s="20"/>
      <c r="M164" s="20"/>
      <c r="N164" s="20"/>
      <c r="O164" s="20"/>
      <c r="P164" s="20"/>
      <c r="Q164" s="20"/>
      <c r="R164" s="20"/>
      <c r="S164" s="20"/>
      <c r="T164" s="20"/>
      <c r="U164" s="20"/>
      <c r="V164" s="20"/>
      <c r="W164" s="20"/>
      <c r="X164" s="20"/>
      <c r="Y164" s="20"/>
      <c r="Z164" s="20"/>
    </row>
    <row r="165" spans="3:26" ht="15.75" hidden="1" customHeight="1">
      <c r="C165" s="170"/>
      <c r="D165" s="70"/>
      <c r="E165" s="71"/>
      <c r="F165" s="170"/>
      <c r="G165" s="70"/>
      <c r="H165" s="172"/>
      <c r="I165" s="172"/>
      <c r="J165" s="232"/>
      <c r="K165" s="20"/>
      <c r="L165" s="20"/>
      <c r="M165" s="20"/>
      <c r="N165" s="20"/>
      <c r="O165" s="20"/>
      <c r="P165" s="20"/>
      <c r="Q165" s="20"/>
      <c r="R165" s="20"/>
      <c r="S165" s="20"/>
      <c r="T165" s="20"/>
      <c r="U165" s="20"/>
      <c r="V165" s="20"/>
      <c r="W165" s="20"/>
      <c r="X165" s="20"/>
      <c r="Y165" s="20"/>
      <c r="Z165" s="20"/>
    </row>
    <row r="166" spans="3:26" ht="15.75" hidden="1" customHeight="1">
      <c r="C166" s="170"/>
      <c r="D166" s="70"/>
      <c r="E166" s="71"/>
      <c r="F166" s="170"/>
      <c r="G166" s="70"/>
      <c r="H166" s="172"/>
      <c r="I166" s="172"/>
      <c r="J166" s="232"/>
      <c r="K166" s="20"/>
      <c r="L166" s="20"/>
      <c r="M166" s="20"/>
      <c r="N166" s="20"/>
      <c r="O166" s="20"/>
      <c r="P166" s="20"/>
      <c r="Q166" s="20"/>
      <c r="R166" s="20"/>
      <c r="S166" s="20"/>
      <c r="T166" s="20"/>
      <c r="U166" s="20"/>
      <c r="V166" s="20"/>
      <c r="W166" s="20"/>
      <c r="X166" s="20"/>
      <c r="Y166" s="20"/>
      <c r="Z166" s="20"/>
    </row>
    <row r="167" spans="3:26" ht="15.75" hidden="1" customHeight="1">
      <c r="C167" s="170"/>
      <c r="D167" s="70"/>
      <c r="E167" s="71"/>
      <c r="F167" s="170"/>
      <c r="G167" s="70"/>
      <c r="H167" s="172"/>
      <c r="I167" s="172"/>
      <c r="J167" s="232"/>
      <c r="K167" s="20"/>
      <c r="L167" s="20"/>
      <c r="M167" s="20"/>
      <c r="N167" s="20"/>
      <c r="O167" s="20"/>
      <c r="P167" s="20"/>
      <c r="Q167" s="20"/>
      <c r="R167" s="20"/>
      <c r="S167" s="20"/>
      <c r="T167" s="20"/>
      <c r="U167" s="20"/>
      <c r="V167" s="20"/>
      <c r="W167" s="20"/>
      <c r="X167" s="20"/>
      <c r="Y167" s="20"/>
      <c r="Z167" s="20"/>
    </row>
    <row r="168" spans="3:26" ht="15.75" hidden="1" customHeight="1">
      <c r="C168" s="170"/>
      <c r="D168" s="70"/>
      <c r="E168" s="71"/>
      <c r="F168" s="170"/>
      <c r="G168" s="70"/>
      <c r="H168" s="172"/>
      <c r="I168" s="172"/>
      <c r="J168" s="232"/>
      <c r="K168" s="20"/>
      <c r="L168" s="20"/>
      <c r="M168" s="20"/>
      <c r="N168" s="20"/>
      <c r="O168" s="20"/>
      <c r="P168" s="20"/>
      <c r="Q168" s="20"/>
      <c r="R168" s="20"/>
      <c r="S168" s="20"/>
      <c r="T168" s="20"/>
      <c r="U168" s="20"/>
      <c r="V168" s="20"/>
      <c r="W168" s="20"/>
      <c r="X168" s="20"/>
      <c r="Y168" s="20"/>
      <c r="Z168" s="20"/>
    </row>
    <row r="169" spans="3:26" ht="15.75" hidden="1" customHeight="1">
      <c r="C169" s="170"/>
      <c r="D169" s="70"/>
      <c r="E169" s="71"/>
      <c r="F169" s="170"/>
      <c r="G169" s="70"/>
      <c r="H169" s="172"/>
      <c r="I169" s="172"/>
      <c r="J169" s="232"/>
      <c r="K169" s="20"/>
      <c r="L169" s="20"/>
      <c r="M169" s="20"/>
      <c r="N169" s="20"/>
      <c r="O169" s="20"/>
      <c r="P169" s="20"/>
      <c r="Q169" s="20"/>
      <c r="R169" s="20"/>
      <c r="S169" s="20"/>
      <c r="T169" s="20"/>
      <c r="U169" s="20"/>
      <c r="V169" s="20"/>
      <c r="W169" s="20"/>
      <c r="X169" s="20"/>
      <c r="Y169" s="20"/>
      <c r="Z169" s="20"/>
    </row>
    <row r="170" spans="3:26" ht="15.75" hidden="1" customHeight="1">
      <c r="C170" s="170"/>
      <c r="D170" s="70"/>
      <c r="E170" s="71"/>
      <c r="F170" s="170"/>
      <c r="G170" s="70"/>
      <c r="H170" s="172"/>
      <c r="I170" s="172"/>
      <c r="J170" s="232"/>
      <c r="K170" s="20"/>
      <c r="L170" s="20"/>
      <c r="M170" s="20"/>
      <c r="N170" s="20"/>
      <c r="O170" s="20"/>
      <c r="P170" s="20"/>
      <c r="Q170" s="20"/>
      <c r="R170" s="20"/>
      <c r="S170" s="20"/>
      <c r="T170" s="20"/>
      <c r="U170" s="20"/>
      <c r="V170" s="20"/>
      <c r="W170" s="20"/>
      <c r="X170" s="20"/>
      <c r="Y170" s="20"/>
      <c r="Z170" s="20"/>
    </row>
    <row r="171" spans="3:26" ht="15.75" hidden="1" customHeight="1">
      <c r="C171" s="170"/>
      <c r="D171" s="70"/>
      <c r="E171" s="71"/>
      <c r="F171" s="170"/>
      <c r="G171" s="70"/>
      <c r="H171" s="172"/>
      <c r="I171" s="172"/>
      <c r="J171" s="232"/>
      <c r="K171" s="20"/>
      <c r="L171" s="20"/>
      <c r="M171" s="20"/>
      <c r="N171" s="20"/>
      <c r="O171" s="20"/>
      <c r="P171" s="20"/>
      <c r="Q171" s="20"/>
      <c r="R171" s="20"/>
      <c r="S171" s="20"/>
      <c r="T171" s="20"/>
      <c r="U171" s="20"/>
      <c r="V171" s="20"/>
      <c r="W171" s="20"/>
      <c r="X171" s="20"/>
      <c r="Y171" s="20"/>
      <c r="Z171" s="20"/>
    </row>
    <row r="172" spans="3:26" ht="15.75" hidden="1" customHeight="1">
      <c r="C172" s="170"/>
      <c r="D172" s="70"/>
      <c r="E172" s="71"/>
      <c r="F172" s="170"/>
      <c r="G172" s="70"/>
      <c r="H172" s="172"/>
      <c r="I172" s="172"/>
      <c r="J172" s="232"/>
      <c r="K172" s="20"/>
      <c r="L172" s="20"/>
      <c r="M172" s="20"/>
      <c r="N172" s="20"/>
      <c r="O172" s="20"/>
      <c r="P172" s="20"/>
      <c r="Q172" s="20"/>
      <c r="R172" s="20"/>
      <c r="S172" s="20"/>
      <c r="T172" s="20"/>
      <c r="U172" s="20"/>
      <c r="V172" s="20"/>
      <c r="W172" s="20"/>
      <c r="X172" s="20"/>
      <c r="Y172" s="20"/>
      <c r="Z172" s="20"/>
    </row>
    <row r="173" spans="3:26" ht="15.75" hidden="1" customHeight="1">
      <c r="C173" s="170"/>
      <c r="D173" s="70"/>
      <c r="E173" s="71"/>
      <c r="F173" s="170"/>
      <c r="G173" s="70"/>
      <c r="H173" s="172"/>
      <c r="I173" s="172"/>
      <c r="J173" s="232"/>
      <c r="K173" s="20"/>
      <c r="L173" s="20"/>
      <c r="M173" s="20"/>
      <c r="N173" s="20"/>
      <c r="O173" s="20"/>
      <c r="P173" s="20"/>
      <c r="Q173" s="20"/>
      <c r="R173" s="20"/>
      <c r="S173" s="20"/>
      <c r="T173" s="20"/>
      <c r="U173" s="20"/>
      <c r="V173" s="20"/>
      <c r="W173" s="20"/>
      <c r="X173" s="20"/>
      <c r="Y173" s="20"/>
      <c r="Z173" s="20"/>
    </row>
    <row r="174" spans="3:26" ht="15.75" hidden="1" customHeight="1">
      <c r="C174" s="170"/>
      <c r="D174" s="70"/>
      <c r="E174" s="71"/>
      <c r="F174" s="170"/>
      <c r="G174" s="70"/>
      <c r="H174" s="172"/>
      <c r="I174" s="172"/>
      <c r="J174" s="232"/>
      <c r="K174" s="20"/>
      <c r="L174" s="20"/>
      <c r="M174" s="20"/>
      <c r="N174" s="20"/>
      <c r="O174" s="20"/>
      <c r="P174" s="20"/>
      <c r="Q174" s="20"/>
      <c r="R174" s="20"/>
      <c r="S174" s="20"/>
      <c r="T174" s="20"/>
      <c r="U174" s="20"/>
      <c r="V174" s="20"/>
      <c r="W174" s="20"/>
      <c r="X174" s="20"/>
      <c r="Y174" s="20"/>
      <c r="Z174" s="20"/>
    </row>
    <row r="175" spans="3:26" ht="15.75" hidden="1" customHeight="1">
      <c r="C175" s="170"/>
      <c r="D175" s="70"/>
      <c r="E175" s="71"/>
      <c r="F175" s="170"/>
      <c r="G175" s="70"/>
      <c r="H175" s="172"/>
      <c r="I175" s="172"/>
      <c r="J175" s="232"/>
      <c r="K175" s="20"/>
      <c r="L175" s="20"/>
      <c r="M175" s="20"/>
      <c r="N175" s="20"/>
      <c r="O175" s="20"/>
      <c r="P175" s="20"/>
      <c r="Q175" s="20"/>
      <c r="R175" s="20"/>
      <c r="S175" s="20"/>
      <c r="T175" s="20"/>
      <c r="U175" s="20"/>
      <c r="V175" s="20"/>
      <c r="W175" s="20"/>
      <c r="X175" s="20"/>
      <c r="Y175" s="20"/>
      <c r="Z175" s="20"/>
    </row>
    <row r="176" spans="3:26" ht="15.75" hidden="1" customHeight="1">
      <c r="C176" s="170"/>
      <c r="D176" s="70"/>
      <c r="E176" s="71"/>
      <c r="F176" s="170"/>
      <c r="G176" s="70"/>
      <c r="H176" s="172"/>
      <c r="I176" s="172"/>
      <c r="J176" s="232"/>
      <c r="K176" s="20"/>
      <c r="L176" s="20"/>
      <c r="M176" s="20"/>
      <c r="N176" s="20"/>
      <c r="O176" s="20"/>
      <c r="P176" s="20"/>
      <c r="Q176" s="20"/>
      <c r="R176" s="20"/>
      <c r="S176" s="20"/>
      <c r="T176" s="20"/>
      <c r="U176" s="20"/>
      <c r="V176" s="20"/>
      <c r="W176" s="20"/>
      <c r="X176" s="20"/>
      <c r="Y176" s="20"/>
      <c r="Z176" s="20"/>
    </row>
    <row r="177" spans="3:26" ht="15.75" hidden="1" customHeight="1">
      <c r="C177" s="170"/>
      <c r="D177" s="70"/>
      <c r="E177" s="71"/>
      <c r="F177" s="170"/>
      <c r="G177" s="70"/>
      <c r="H177" s="172"/>
      <c r="I177" s="172"/>
      <c r="J177" s="232"/>
      <c r="K177" s="20"/>
      <c r="L177" s="20"/>
      <c r="M177" s="20"/>
      <c r="N177" s="20"/>
      <c r="O177" s="20"/>
      <c r="P177" s="20"/>
      <c r="Q177" s="20"/>
      <c r="R177" s="20"/>
      <c r="S177" s="20"/>
      <c r="T177" s="20"/>
      <c r="U177" s="20"/>
      <c r="V177" s="20"/>
      <c r="W177" s="20"/>
      <c r="X177" s="20"/>
      <c r="Y177" s="20"/>
      <c r="Z177" s="20"/>
    </row>
    <row r="178" spans="3:26" ht="15.75" hidden="1" customHeight="1">
      <c r="C178" s="170"/>
      <c r="D178" s="70"/>
      <c r="E178" s="71"/>
      <c r="F178" s="170"/>
      <c r="G178" s="70"/>
      <c r="H178" s="172"/>
      <c r="I178" s="172"/>
      <c r="J178" s="232"/>
      <c r="K178" s="20"/>
      <c r="L178" s="20"/>
      <c r="M178" s="20"/>
      <c r="N178" s="20"/>
      <c r="O178" s="20"/>
      <c r="P178" s="20"/>
      <c r="Q178" s="20"/>
      <c r="R178" s="20"/>
      <c r="S178" s="20"/>
      <c r="T178" s="20"/>
      <c r="U178" s="20"/>
      <c r="V178" s="20"/>
      <c r="W178" s="20"/>
      <c r="X178" s="20"/>
      <c r="Y178" s="20"/>
      <c r="Z178" s="20"/>
    </row>
    <row r="179" spans="3:26" ht="15.75" hidden="1" customHeight="1">
      <c r="C179" s="170"/>
      <c r="D179" s="70"/>
      <c r="E179" s="71"/>
      <c r="F179" s="170"/>
      <c r="G179" s="70"/>
      <c r="H179" s="172"/>
      <c r="I179" s="172"/>
      <c r="J179" s="232"/>
      <c r="K179" s="20"/>
      <c r="L179" s="20"/>
      <c r="M179" s="20"/>
      <c r="N179" s="20"/>
      <c r="O179" s="20"/>
      <c r="P179" s="20"/>
      <c r="Q179" s="20"/>
      <c r="R179" s="20"/>
      <c r="S179" s="20"/>
      <c r="T179" s="20"/>
      <c r="U179" s="20"/>
      <c r="V179" s="20"/>
      <c r="W179" s="20"/>
      <c r="X179" s="20"/>
      <c r="Y179" s="20"/>
      <c r="Z179" s="20"/>
    </row>
    <row r="180" spans="3:26" ht="15.75" hidden="1" customHeight="1">
      <c r="C180" s="170"/>
      <c r="D180" s="70"/>
      <c r="E180" s="71"/>
      <c r="F180" s="170"/>
      <c r="G180" s="70"/>
      <c r="H180" s="172"/>
      <c r="I180" s="172"/>
      <c r="J180" s="232"/>
      <c r="K180" s="20"/>
      <c r="L180" s="20"/>
      <c r="M180" s="20"/>
      <c r="N180" s="20"/>
      <c r="O180" s="20"/>
      <c r="P180" s="20"/>
      <c r="Q180" s="20"/>
      <c r="R180" s="20"/>
      <c r="S180" s="20"/>
      <c r="T180" s="20"/>
      <c r="U180" s="20"/>
      <c r="V180" s="20"/>
      <c r="W180" s="20"/>
      <c r="X180" s="20"/>
      <c r="Y180" s="20"/>
      <c r="Z180" s="20"/>
    </row>
    <row r="181" spans="3:26" ht="15.75" hidden="1" customHeight="1">
      <c r="C181" s="170"/>
      <c r="D181" s="70"/>
      <c r="E181" s="71"/>
      <c r="F181" s="170"/>
      <c r="G181" s="70"/>
      <c r="H181" s="172"/>
      <c r="I181" s="172"/>
      <c r="J181" s="232"/>
      <c r="K181" s="20"/>
      <c r="L181" s="20"/>
      <c r="M181" s="20"/>
      <c r="N181" s="20"/>
      <c r="O181" s="20"/>
      <c r="P181" s="20"/>
      <c r="Q181" s="20"/>
      <c r="R181" s="20"/>
      <c r="S181" s="20"/>
      <c r="T181" s="20"/>
      <c r="U181" s="20"/>
      <c r="V181" s="20"/>
      <c r="W181" s="20"/>
      <c r="X181" s="20"/>
      <c r="Y181" s="20"/>
      <c r="Z181" s="20"/>
    </row>
    <row r="182" spans="3:26" ht="15.75" hidden="1" customHeight="1">
      <c r="C182" s="170"/>
      <c r="D182" s="70"/>
      <c r="E182" s="71"/>
      <c r="F182" s="170"/>
      <c r="G182" s="70"/>
      <c r="H182" s="172"/>
      <c r="I182" s="172"/>
      <c r="J182" s="232"/>
      <c r="K182" s="20"/>
      <c r="L182" s="20"/>
      <c r="M182" s="20"/>
      <c r="N182" s="20"/>
      <c r="O182" s="20"/>
      <c r="P182" s="20"/>
      <c r="Q182" s="20"/>
      <c r="R182" s="20"/>
      <c r="S182" s="20"/>
      <c r="T182" s="20"/>
      <c r="U182" s="20"/>
      <c r="V182" s="20"/>
      <c r="W182" s="20"/>
      <c r="X182" s="20"/>
      <c r="Y182" s="20"/>
      <c r="Z182" s="20"/>
    </row>
    <row r="183" spans="3:26" ht="15.75" hidden="1" customHeight="1">
      <c r="C183" s="170"/>
      <c r="D183" s="70"/>
      <c r="E183" s="71"/>
      <c r="F183" s="170"/>
      <c r="G183" s="70"/>
      <c r="H183" s="172"/>
      <c r="I183" s="172"/>
      <c r="J183" s="232"/>
      <c r="K183" s="20"/>
      <c r="L183" s="20"/>
      <c r="M183" s="20"/>
      <c r="N183" s="20"/>
      <c r="O183" s="20"/>
      <c r="P183" s="20"/>
      <c r="Q183" s="20"/>
      <c r="R183" s="20"/>
      <c r="S183" s="20"/>
      <c r="T183" s="20"/>
      <c r="U183" s="20"/>
      <c r="V183" s="20"/>
      <c r="W183" s="20"/>
      <c r="X183" s="20"/>
      <c r="Y183" s="20"/>
      <c r="Z183" s="20"/>
    </row>
    <row r="184" spans="3:26" ht="15.75" hidden="1" customHeight="1">
      <c r="C184" s="170"/>
      <c r="D184" s="70"/>
      <c r="E184" s="71"/>
      <c r="F184" s="170"/>
      <c r="G184" s="70"/>
      <c r="H184" s="172"/>
      <c r="I184" s="172"/>
      <c r="J184" s="232"/>
      <c r="K184" s="20"/>
      <c r="L184" s="20"/>
      <c r="M184" s="20"/>
      <c r="N184" s="20"/>
      <c r="O184" s="20"/>
      <c r="P184" s="20"/>
      <c r="Q184" s="20"/>
      <c r="R184" s="20"/>
      <c r="S184" s="20"/>
      <c r="T184" s="20"/>
      <c r="U184" s="20"/>
      <c r="V184" s="20"/>
      <c r="W184" s="20"/>
      <c r="X184" s="20"/>
      <c r="Y184" s="20"/>
      <c r="Z184" s="20"/>
    </row>
    <row r="185" spans="3:26" ht="15.75" hidden="1" customHeight="1">
      <c r="C185" s="170"/>
      <c r="D185" s="70"/>
      <c r="E185" s="71"/>
      <c r="F185" s="170"/>
      <c r="G185" s="70"/>
      <c r="H185" s="172"/>
      <c r="I185" s="172"/>
      <c r="J185" s="232"/>
      <c r="K185" s="20"/>
      <c r="L185" s="20"/>
      <c r="M185" s="20"/>
      <c r="N185" s="20"/>
      <c r="O185" s="20"/>
      <c r="P185" s="20"/>
      <c r="Q185" s="20"/>
      <c r="R185" s="20"/>
      <c r="S185" s="20"/>
      <c r="T185" s="20"/>
      <c r="U185" s="20"/>
      <c r="V185" s="20"/>
      <c r="W185" s="20"/>
      <c r="X185" s="20"/>
      <c r="Y185" s="20"/>
      <c r="Z185" s="20"/>
    </row>
    <row r="186" spans="3:26" ht="15.75" hidden="1" customHeight="1">
      <c r="C186" s="170"/>
      <c r="D186" s="70"/>
      <c r="E186" s="71"/>
      <c r="F186" s="170"/>
      <c r="G186" s="70"/>
      <c r="H186" s="172"/>
      <c r="I186" s="172"/>
      <c r="J186" s="232"/>
      <c r="K186" s="20"/>
      <c r="L186" s="20"/>
      <c r="M186" s="20"/>
      <c r="N186" s="20"/>
      <c r="O186" s="20"/>
      <c r="P186" s="20"/>
      <c r="Q186" s="20"/>
      <c r="R186" s="20"/>
      <c r="S186" s="20"/>
      <c r="T186" s="20"/>
      <c r="U186" s="20"/>
      <c r="V186" s="20"/>
      <c r="W186" s="20"/>
      <c r="X186" s="20"/>
      <c r="Y186" s="20"/>
      <c r="Z186" s="20"/>
    </row>
    <row r="187" spans="3:26" ht="15.75" hidden="1" customHeight="1">
      <c r="C187" s="170"/>
      <c r="D187" s="70"/>
      <c r="E187" s="71"/>
      <c r="F187" s="170"/>
      <c r="G187" s="70"/>
      <c r="H187" s="172"/>
      <c r="I187" s="172"/>
      <c r="J187" s="232"/>
      <c r="K187" s="20"/>
      <c r="L187" s="20"/>
      <c r="M187" s="20"/>
      <c r="N187" s="20"/>
      <c r="O187" s="20"/>
      <c r="P187" s="20"/>
      <c r="Q187" s="20"/>
      <c r="R187" s="20"/>
      <c r="S187" s="20"/>
      <c r="T187" s="20"/>
      <c r="U187" s="20"/>
      <c r="V187" s="20"/>
      <c r="W187" s="20"/>
      <c r="X187" s="20"/>
      <c r="Y187" s="20"/>
      <c r="Z187" s="20"/>
    </row>
    <row r="188" spans="3:26" ht="15.75" hidden="1" customHeight="1">
      <c r="C188" s="170"/>
      <c r="D188" s="70"/>
      <c r="E188" s="71"/>
      <c r="F188" s="170"/>
      <c r="G188" s="70"/>
      <c r="H188" s="172"/>
      <c r="I188" s="172"/>
      <c r="J188" s="232"/>
      <c r="K188" s="20"/>
      <c r="L188" s="20"/>
      <c r="M188" s="20"/>
      <c r="N188" s="20"/>
      <c r="O188" s="20"/>
      <c r="P188" s="20"/>
      <c r="Q188" s="20"/>
      <c r="R188" s="20"/>
      <c r="S188" s="20"/>
      <c r="T188" s="20"/>
      <c r="U188" s="20"/>
      <c r="V188" s="20"/>
      <c r="W188" s="20"/>
      <c r="X188" s="20"/>
      <c r="Y188" s="20"/>
      <c r="Z188" s="20"/>
    </row>
    <row r="189" spans="3:26" ht="15.75" hidden="1" customHeight="1">
      <c r="C189" s="170"/>
      <c r="D189" s="70"/>
      <c r="E189" s="71"/>
      <c r="F189" s="170"/>
      <c r="G189" s="70"/>
      <c r="H189" s="172"/>
      <c r="I189" s="172"/>
      <c r="J189" s="232"/>
      <c r="K189" s="20"/>
      <c r="L189" s="20"/>
      <c r="M189" s="20"/>
      <c r="N189" s="20"/>
      <c r="O189" s="20"/>
      <c r="P189" s="20"/>
      <c r="Q189" s="20"/>
      <c r="R189" s="20"/>
      <c r="S189" s="20"/>
      <c r="T189" s="20"/>
      <c r="U189" s="20"/>
      <c r="V189" s="20"/>
      <c r="W189" s="20"/>
      <c r="X189" s="20"/>
      <c r="Y189" s="20"/>
      <c r="Z189" s="20"/>
    </row>
    <row r="190" spans="3:26" ht="15.75" hidden="1" customHeight="1">
      <c r="C190" s="170"/>
      <c r="D190" s="70"/>
      <c r="E190" s="71"/>
      <c r="F190" s="170"/>
      <c r="G190" s="70"/>
      <c r="H190" s="172"/>
      <c r="I190" s="172"/>
      <c r="J190" s="232"/>
      <c r="K190" s="20"/>
      <c r="L190" s="20"/>
      <c r="M190" s="20"/>
      <c r="N190" s="20"/>
      <c r="O190" s="20"/>
      <c r="P190" s="20"/>
      <c r="Q190" s="20"/>
      <c r="R190" s="20"/>
      <c r="S190" s="20"/>
      <c r="T190" s="20"/>
      <c r="U190" s="20"/>
      <c r="V190" s="20"/>
      <c r="W190" s="20"/>
      <c r="X190" s="20"/>
      <c r="Y190" s="20"/>
      <c r="Z190" s="20"/>
    </row>
    <row r="191" spans="3:26" ht="15.75" hidden="1" customHeight="1">
      <c r="C191" s="170"/>
      <c r="D191" s="70"/>
      <c r="E191" s="71"/>
      <c r="F191" s="170"/>
      <c r="G191" s="70"/>
      <c r="H191" s="172"/>
      <c r="I191" s="172"/>
      <c r="J191" s="232"/>
      <c r="K191" s="20"/>
      <c r="L191" s="20"/>
      <c r="M191" s="20"/>
      <c r="N191" s="20"/>
      <c r="O191" s="20"/>
      <c r="P191" s="20"/>
      <c r="Q191" s="20"/>
      <c r="R191" s="20"/>
      <c r="S191" s="20"/>
      <c r="T191" s="20"/>
      <c r="U191" s="20"/>
      <c r="V191" s="20"/>
      <c r="W191" s="20"/>
      <c r="X191" s="20"/>
      <c r="Y191" s="20"/>
      <c r="Z191" s="20"/>
    </row>
    <row r="192" spans="3:26" ht="15.75" hidden="1" customHeight="1">
      <c r="C192" s="170"/>
      <c r="D192" s="70"/>
      <c r="E192" s="71"/>
      <c r="F192" s="170"/>
      <c r="G192" s="70"/>
      <c r="H192" s="172"/>
      <c r="I192" s="172"/>
      <c r="J192" s="232"/>
      <c r="K192" s="20"/>
      <c r="L192" s="20"/>
      <c r="M192" s="20"/>
      <c r="N192" s="20"/>
      <c r="O192" s="20"/>
      <c r="P192" s="20"/>
      <c r="Q192" s="20"/>
      <c r="R192" s="20"/>
      <c r="S192" s="20"/>
      <c r="T192" s="20"/>
      <c r="U192" s="20"/>
      <c r="V192" s="20"/>
      <c r="W192" s="20"/>
      <c r="X192" s="20"/>
      <c r="Y192" s="20"/>
      <c r="Z192" s="20"/>
    </row>
    <row r="193" spans="3:26" ht="15.75" hidden="1" customHeight="1">
      <c r="C193" s="170"/>
      <c r="D193" s="70"/>
      <c r="E193" s="71"/>
      <c r="F193" s="170"/>
      <c r="G193" s="70"/>
      <c r="H193" s="172"/>
      <c r="I193" s="172"/>
      <c r="J193" s="232"/>
      <c r="K193" s="20"/>
      <c r="L193" s="20"/>
      <c r="M193" s="20"/>
      <c r="N193" s="20"/>
      <c r="O193" s="20"/>
      <c r="P193" s="20"/>
      <c r="Q193" s="20"/>
      <c r="R193" s="20"/>
      <c r="S193" s="20"/>
      <c r="T193" s="20"/>
      <c r="U193" s="20"/>
      <c r="V193" s="20"/>
      <c r="W193" s="20"/>
      <c r="X193" s="20"/>
      <c r="Y193" s="20"/>
      <c r="Z193" s="20"/>
    </row>
    <row r="194" spans="3:26" ht="15.75" hidden="1" customHeight="1">
      <c r="C194" s="170"/>
      <c r="D194" s="70"/>
      <c r="E194" s="71"/>
      <c r="F194" s="170"/>
      <c r="G194" s="70"/>
      <c r="H194" s="172"/>
      <c r="I194" s="172"/>
      <c r="J194" s="232"/>
      <c r="K194" s="20"/>
      <c r="L194" s="20"/>
      <c r="M194" s="20"/>
      <c r="N194" s="20"/>
      <c r="O194" s="20"/>
      <c r="P194" s="20"/>
      <c r="Q194" s="20"/>
      <c r="R194" s="20"/>
      <c r="S194" s="20"/>
      <c r="T194" s="20"/>
      <c r="U194" s="20"/>
      <c r="V194" s="20"/>
      <c r="W194" s="20"/>
      <c r="X194" s="20"/>
      <c r="Y194" s="20"/>
      <c r="Z194" s="20"/>
    </row>
    <row r="195" spans="3:26" ht="15.75" hidden="1" customHeight="1">
      <c r="C195" s="170"/>
      <c r="D195" s="70"/>
      <c r="E195" s="71"/>
      <c r="F195" s="170"/>
      <c r="G195" s="70"/>
      <c r="H195" s="172"/>
      <c r="I195" s="172"/>
      <c r="J195" s="232"/>
      <c r="K195" s="20"/>
      <c r="L195" s="20"/>
      <c r="M195" s="20"/>
      <c r="N195" s="20"/>
      <c r="O195" s="20"/>
      <c r="P195" s="20"/>
      <c r="Q195" s="20"/>
      <c r="R195" s="20"/>
      <c r="S195" s="20"/>
      <c r="T195" s="20"/>
      <c r="U195" s="20"/>
      <c r="V195" s="20"/>
      <c r="W195" s="20"/>
      <c r="X195" s="20"/>
      <c r="Y195" s="20"/>
      <c r="Z195" s="20"/>
    </row>
    <row r="196" spans="3:26" ht="15.75" hidden="1" customHeight="1">
      <c r="C196" s="170"/>
      <c r="D196" s="70"/>
      <c r="E196" s="71"/>
      <c r="F196" s="170"/>
      <c r="G196" s="70"/>
      <c r="H196" s="172"/>
      <c r="I196" s="172"/>
      <c r="J196" s="232"/>
      <c r="K196" s="20"/>
      <c r="L196" s="20"/>
      <c r="M196" s="20"/>
      <c r="N196" s="20"/>
      <c r="O196" s="20"/>
      <c r="P196" s="20"/>
      <c r="Q196" s="20"/>
      <c r="R196" s="20"/>
      <c r="S196" s="20"/>
      <c r="T196" s="20"/>
      <c r="U196" s="20"/>
      <c r="V196" s="20"/>
      <c r="W196" s="20"/>
      <c r="X196" s="20"/>
      <c r="Y196" s="20"/>
      <c r="Z196" s="20"/>
    </row>
    <row r="197" spans="3:26" ht="15.75" hidden="1" customHeight="1">
      <c r="C197" s="170"/>
      <c r="D197" s="70"/>
      <c r="E197" s="71"/>
      <c r="F197" s="170"/>
      <c r="G197" s="70"/>
      <c r="H197" s="172"/>
      <c r="I197" s="172"/>
      <c r="J197" s="232"/>
      <c r="K197" s="20"/>
      <c r="L197" s="20"/>
      <c r="M197" s="20"/>
      <c r="N197" s="20"/>
      <c r="O197" s="20"/>
      <c r="P197" s="20"/>
      <c r="Q197" s="20"/>
      <c r="R197" s="20"/>
      <c r="S197" s="20"/>
      <c r="T197" s="20"/>
      <c r="U197" s="20"/>
      <c r="V197" s="20"/>
      <c r="W197" s="20"/>
      <c r="X197" s="20"/>
      <c r="Y197" s="20"/>
      <c r="Z197" s="20"/>
    </row>
    <row r="198" spans="3:26" ht="15.75" hidden="1" customHeight="1">
      <c r="C198" s="170"/>
      <c r="D198" s="70"/>
      <c r="E198" s="71"/>
      <c r="F198" s="170"/>
      <c r="G198" s="70"/>
      <c r="H198" s="172"/>
      <c r="I198" s="172"/>
      <c r="J198" s="232"/>
      <c r="K198" s="20"/>
      <c r="L198" s="20"/>
      <c r="M198" s="20"/>
      <c r="N198" s="20"/>
      <c r="O198" s="20"/>
      <c r="P198" s="20"/>
      <c r="Q198" s="20"/>
      <c r="R198" s="20"/>
      <c r="S198" s="20"/>
      <c r="T198" s="20"/>
      <c r="U198" s="20"/>
      <c r="V198" s="20"/>
      <c r="W198" s="20"/>
      <c r="X198" s="20"/>
      <c r="Y198" s="20"/>
      <c r="Z198" s="20"/>
    </row>
    <row r="199" spans="3:26" ht="15.75" hidden="1" customHeight="1">
      <c r="C199" s="170"/>
      <c r="D199" s="70"/>
      <c r="E199" s="71"/>
      <c r="F199" s="170"/>
      <c r="G199" s="70"/>
      <c r="H199" s="172"/>
      <c r="I199" s="172"/>
      <c r="J199" s="232"/>
      <c r="K199" s="20"/>
      <c r="L199" s="20"/>
      <c r="M199" s="20"/>
      <c r="N199" s="20"/>
      <c r="O199" s="20"/>
      <c r="P199" s="20"/>
      <c r="Q199" s="20"/>
      <c r="R199" s="20"/>
      <c r="S199" s="20"/>
      <c r="T199" s="20"/>
      <c r="U199" s="20"/>
      <c r="V199" s="20"/>
      <c r="W199" s="20"/>
      <c r="X199" s="20"/>
      <c r="Y199" s="20"/>
      <c r="Z199" s="20"/>
    </row>
    <row r="200" spans="3:26" ht="15.75" hidden="1" customHeight="1">
      <c r="C200" s="170"/>
      <c r="D200" s="70"/>
      <c r="E200" s="71"/>
      <c r="F200" s="170"/>
      <c r="G200" s="70"/>
      <c r="H200" s="172"/>
      <c r="I200" s="172"/>
      <c r="J200" s="232"/>
      <c r="K200" s="20"/>
      <c r="L200" s="20"/>
      <c r="M200" s="20"/>
      <c r="N200" s="20"/>
      <c r="O200" s="20"/>
      <c r="P200" s="20"/>
      <c r="Q200" s="20"/>
      <c r="R200" s="20"/>
      <c r="S200" s="20"/>
      <c r="T200" s="20"/>
      <c r="U200" s="20"/>
      <c r="V200" s="20"/>
      <c r="W200" s="20"/>
      <c r="X200" s="20"/>
      <c r="Y200" s="20"/>
      <c r="Z200" s="20"/>
    </row>
    <row r="201" spans="3:26" ht="15.75" hidden="1" customHeight="1">
      <c r="C201" s="170"/>
      <c r="D201" s="70"/>
      <c r="E201" s="71"/>
      <c r="F201" s="170"/>
      <c r="G201" s="70"/>
      <c r="H201" s="172"/>
      <c r="I201" s="172"/>
      <c r="J201" s="232"/>
      <c r="K201" s="20"/>
      <c r="L201" s="20"/>
      <c r="M201" s="20"/>
      <c r="N201" s="20"/>
      <c r="O201" s="20"/>
      <c r="P201" s="20"/>
      <c r="Q201" s="20"/>
      <c r="R201" s="20"/>
      <c r="S201" s="20"/>
      <c r="T201" s="20"/>
      <c r="U201" s="20"/>
      <c r="V201" s="20"/>
      <c r="W201" s="20"/>
      <c r="X201" s="20"/>
      <c r="Y201" s="20"/>
      <c r="Z201" s="20"/>
    </row>
    <row r="202" spans="3:26" ht="15.75" hidden="1" customHeight="1">
      <c r="C202" s="170"/>
      <c r="D202" s="70"/>
      <c r="E202" s="71"/>
      <c r="F202" s="170"/>
      <c r="G202" s="70"/>
      <c r="H202" s="172"/>
      <c r="I202" s="172"/>
      <c r="J202" s="232"/>
      <c r="K202" s="20"/>
      <c r="L202" s="20"/>
      <c r="M202" s="20"/>
      <c r="N202" s="20"/>
      <c r="O202" s="20"/>
      <c r="P202" s="20"/>
      <c r="Q202" s="20"/>
      <c r="R202" s="20"/>
      <c r="S202" s="20"/>
      <c r="T202" s="20"/>
      <c r="U202" s="20"/>
      <c r="V202" s="20"/>
      <c r="W202" s="20"/>
      <c r="X202" s="20"/>
      <c r="Y202" s="20"/>
      <c r="Z202" s="20"/>
    </row>
    <row r="203" spans="3:26" ht="15.75" hidden="1" customHeight="1">
      <c r="C203" s="170"/>
      <c r="D203" s="70"/>
      <c r="E203" s="71"/>
      <c r="F203" s="170"/>
      <c r="G203" s="70"/>
      <c r="H203" s="172"/>
      <c r="I203" s="172"/>
      <c r="J203" s="232"/>
      <c r="K203" s="20"/>
      <c r="L203" s="20"/>
      <c r="M203" s="20"/>
      <c r="N203" s="20"/>
      <c r="O203" s="20"/>
      <c r="P203" s="20"/>
      <c r="Q203" s="20"/>
      <c r="R203" s="20"/>
      <c r="S203" s="20"/>
      <c r="T203" s="20"/>
      <c r="U203" s="20"/>
      <c r="V203" s="20"/>
      <c r="W203" s="20"/>
      <c r="X203" s="20"/>
      <c r="Y203" s="20"/>
      <c r="Z203" s="20"/>
    </row>
    <row r="204" spans="3:26" ht="15.75" hidden="1" customHeight="1">
      <c r="C204" s="170"/>
      <c r="D204" s="70"/>
      <c r="E204" s="71"/>
      <c r="F204" s="170"/>
      <c r="G204" s="70"/>
      <c r="H204" s="172"/>
      <c r="I204" s="172"/>
      <c r="J204" s="232"/>
      <c r="K204" s="20"/>
      <c r="L204" s="20"/>
      <c r="M204" s="20"/>
      <c r="N204" s="20"/>
      <c r="O204" s="20"/>
      <c r="P204" s="20"/>
      <c r="Q204" s="20"/>
      <c r="R204" s="20"/>
      <c r="S204" s="20"/>
      <c r="T204" s="20"/>
      <c r="U204" s="20"/>
      <c r="V204" s="20"/>
      <c r="W204" s="20"/>
      <c r="X204" s="20"/>
      <c r="Y204" s="20"/>
      <c r="Z204" s="20"/>
    </row>
    <row r="205" spans="3:26" ht="15.75" hidden="1" customHeight="1">
      <c r="C205" s="170"/>
      <c r="D205" s="70"/>
      <c r="E205" s="71"/>
      <c r="F205" s="170"/>
      <c r="G205" s="70"/>
      <c r="H205" s="172"/>
      <c r="I205" s="172"/>
      <c r="J205" s="232"/>
      <c r="K205" s="20"/>
      <c r="L205" s="20"/>
      <c r="M205" s="20"/>
      <c r="N205" s="20"/>
      <c r="O205" s="20"/>
      <c r="P205" s="20"/>
      <c r="Q205" s="20"/>
      <c r="R205" s="20"/>
      <c r="S205" s="20"/>
      <c r="T205" s="20"/>
      <c r="U205" s="20"/>
      <c r="V205" s="20"/>
      <c r="W205" s="20"/>
      <c r="X205" s="20"/>
      <c r="Y205" s="20"/>
      <c r="Z205" s="20"/>
    </row>
    <row r="206" spans="3:26" ht="15.75" hidden="1" customHeight="1">
      <c r="C206" s="170"/>
      <c r="D206" s="70"/>
      <c r="E206" s="71"/>
      <c r="F206" s="170"/>
      <c r="G206" s="70"/>
      <c r="H206" s="172"/>
      <c r="I206" s="172"/>
      <c r="J206" s="232"/>
      <c r="K206" s="20"/>
      <c r="L206" s="20"/>
      <c r="M206" s="20"/>
      <c r="N206" s="20"/>
      <c r="O206" s="20"/>
      <c r="P206" s="20"/>
      <c r="Q206" s="20"/>
      <c r="R206" s="20"/>
      <c r="S206" s="20"/>
      <c r="T206" s="20"/>
      <c r="U206" s="20"/>
      <c r="V206" s="20"/>
      <c r="W206" s="20"/>
      <c r="X206" s="20"/>
      <c r="Y206" s="20"/>
      <c r="Z206" s="20"/>
    </row>
    <row r="207" spans="3:26" ht="15.75" hidden="1" customHeight="1">
      <c r="C207" s="170"/>
      <c r="D207" s="70"/>
      <c r="E207" s="71"/>
      <c r="F207" s="170"/>
      <c r="G207" s="70"/>
      <c r="H207" s="172"/>
      <c r="I207" s="172"/>
      <c r="J207" s="232"/>
      <c r="K207" s="20"/>
      <c r="L207" s="20"/>
      <c r="M207" s="20"/>
      <c r="N207" s="20"/>
      <c r="O207" s="20"/>
      <c r="P207" s="20"/>
      <c r="Q207" s="20"/>
      <c r="R207" s="20"/>
      <c r="S207" s="20"/>
      <c r="T207" s="20"/>
      <c r="U207" s="20"/>
      <c r="V207" s="20"/>
      <c r="W207" s="20"/>
      <c r="X207" s="20"/>
      <c r="Y207" s="20"/>
      <c r="Z207" s="20"/>
    </row>
    <row r="208" spans="3:26" ht="15.75" hidden="1" customHeight="1">
      <c r="C208" s="170"/>
      <c r="D208" s="70"/>
      <c r="E208" s="71"/>
      <c r="F208" s="170"/>
      <c r="G208" s="70"/>
      <c r="H208" s="172"/>
      <c r="I208" s="172"/>
      <c r="J208" s="232"/>
      <c r="K208" s="20"/>
      <c r="L208" s="20"/>
      <c r="M208" s="20"/>
      <c r="N208" s="20"/>
      <c r="O208" s="20"/>
      <c r="P208" s="20"/>
      <c r="Q208" s="20"/>
      <c r="R208" s="20"/>
      <c r="S208" s="20"/>
      <c r="T208" s="20"/>
      <c r="U208" s="20"/>
      <c r="V208" s="20"/>
      <c r="W208" s="20"/>
      <c r="X208" s="20"/>
      <c r="Y208" s="20"/>
      <c r="Z208" s="20"/>
    </row>
    <row r="209" spans="2:26" ht="15.75" hidden="1" customHeight="1">
      <c r="C209" s="170"/>
      <c r="D209" s="70"/>
      <c r="E209" s="71"/>
      <c r="F209" s="170"/>
      <c r="G209" s="70"/>
      <c r="H209" s="172"/>
      <c r="I209" s="172"/>
      <c r="J209" s="232"/>
      <c r="K209" s="20"/>
      <c r="L209" s="20"/>
      <c r="M209" s="20"/>
      <c r="N209" s="20"/>
      <c r="O209" s="20"/>
      <c r="P209" s="20"/>
      <c r="Q209" s="20"/>
      <c r="R209" s="20"/>
      <c r="S209" s="20"/>
      <c r="T209" s="20"/>
      <c r="U209" s="20"/>
      <c r="V209" s="20"/>
      <c r="W209" s="20"/>
      <c r="X209" s="20"/>
      <c r="Y209" s="20"/>
      <c r="Z209" s="20"/>
    </row>
    <row r="210" spans="2:26" ht="15.75" hidden="1" customHeight="1">
      <c r="C210" s="170"/>
      <c r="D210" s="70"/>
      <c r="E210" s="71"/>
      <c r="F210" s="170"/>
      <c r="G210" s="70"/>
      <c r="H210" s="172"/>
      <c r="I210" s="172"/>
      <c r="J210" s="232"/>
      <c r="K210" s="20"/>
      <c r="L210" s="20"/>
      <c r="M210" s="20"/>
      <c r="N210" s="20"/>
      <c r="O210" s="20"/>
      <c r="P210" s="20"/>
      <c r="Q210" s="20"/>
      <c r="R210" s="20"/>
      <c r="S210" s="20"/>
      <c r="T210" s="20"/>
      <c r="U210" s="20"/>
      <c r="V210" s="20"/>
      <c r="W210" s="20"/>
      <c r="X210" s="20"/>
      <c r="Y210" s="20"/>
      <c r="Z210" s="20"/>
    </row>
    <row r="211" spans="2:26" ht="15.75" hidden="1" customHeight="1">
      <c r="C211" s="170"/>
      <c r="D211" s="70"/>
      <c r="E211" s="71"/>
      <c r="F211" s="170"/>
      <c r="G211" s="70"/>
      <c r="H211" s="172"/>
      <c r="I211" s="172"/>
      <c r="J211" s="232"/>
      <c r="K211" s="20"/>
      <c r="L211" s="20"/>
      <c r="M211" s="20"/>
      <c r="N211" s="20"/>
      <c r="O211" s="20"/>
      <c r="P211" s="20"/>
      <c r="Q211" s="20"/>
      <c r="R211" s="20"/>
      <c r="S211" s="20"/>
      <c r="T211" s="20"/>
      <c r="U211" s="20"/>
      <c r="V211" s="20"/>
      <c r="W211" s="20"/>
      <c r="X211" s="20"/>
      <c r="Y211" s="20"/>
      <c r="Z211" s="20"/>
    </row>
    <row r="212" spans="2:26" ht="15.75" hidden="1" customHeight="1">
      <c r="C212" s="170"/>
      <c r="D212" s="70"/>
      <c r="E212" s="71"/>
      <c r="F212" s="170"/>
      <c r="G212" s="70"/>
      <c r="H212" s="172"/>
      <c r="I212" s="172"/>
      <c r="J212" s="232"/>
      <c r="K212" s="20"/>
      <c r="L212" s="20"/>
      <c r="M212" s="20"/>
      <c r="N212" s="20"/>
      <c r="O212" s="20"/>
      <c r="P212" s="20"/>
      <c r="Q212" s="20"/>
      <c r="R212" s="20"/>
      <c r="S212" s="20"/>
      <c r="T212" s="20"/>
      <c r="U212" s="20"/>
      <c r="V212" s="20"/>
      <c r="W212" s="20"/>
      <c r="X212" s="20"/>
      <c r="Y212" s="20"/>
      <c r="Z212" s="20"/>
    </row>
    <row r="213" spans="2:26" ht="15.75" hidden="1" customHeight="1">
      <c r="C213" s="170"/>
      <c r="D213" s="70"/>
      <c r="E213" s="71"/>
      <c r="F213" s="170"/>
      <c r="G213" s="70"/>
      <c r="H213" s="172"/>
      <c r="I213" s="172"/>
      <c r="J213" s="232"/>
      <c r="K213" s="20"/>
      <c r="L213" s="20"/>
      <c r="M213" s="20"/>
      <c r="N213" s="20"/>
      <c r="O213" s="20"/>
      <c r="P213" s="20"/>
      <c r="Q213" s="20"/>
      <c r="R213" s="20"/>
      <c r="S213" s="20"/>
      <c r="T213" s="20"/>
      <c r="U213" s="20"/>
      <c r="V213" s="20"/>
      <c r="W213" s="20"/>
      <c r="X213" s="20"/>
      <c r="Y213" s="20"/>
      <c r="Z213" s="20"/>
    </row>
    <row r="214" spans="2:26" ht="15.75" hidden="1" customHeight="1">
      <c r="C214" s="170"/>
      <c r="D214" s="70"/>
      <c r="E214" s="71"/>
      <c r="F214" s="170"/>
      <c r="G214" s="70"/>
      <c r="H214" s="172"/>
      <c r="I214" s="172"/>
      <c r="J214" s="232"/>
      <c r="K214" s="20"/>
      <c r="L214" s="20"/>
      <c r="M214" s="20"/>
      <c r="N214" s="20"/>
      <c r="O214" s="20"/>
      <c r="P214" s="20"/>
      <c r="Q214" s="20"/>
      <c r="R214" s="20"/>
      <c r="S214" s="20"/>
      <c r="T214" s="20"/>
      <c r="U214" s="20"/>
      <c r="V214" s="20"/>
      <c r="W214" s="20"/>
      <c r="X214" s="20"/>
      <c r="Y214" s="20"/>
      <c r="Z214" s="20"/>
    </row>
    <row r="215" spans="2:26" ht="15.75" hidden="1" customHeight="1">
      <c r="C215" s="170"/>
      <c r="D215" s="70"/>
      <c r="E215" s="71"/>
      <c r="F215" s="170"/>
      <c r="G215" s="70"/>
      <c r="H215" s="172"/>
      <c r="I215" s="172"/>
      <c r="J215" s="232"/>
      <c r="K215" s="20"/>
      <c r="L215" s="20"/>
      <c r="M215" s="20"/>
      <c r="N215" s="20"/>
      <c r="O215" s="20"/>
      <c r="P215" s="20"/>
      <c r="Q215" s="20"/>
      <c r="R215" s="20"/>
      <c r="S215" s="20"/>
      <c r="T215" s="20"/>
      <c r="U215" s="20"/>
      <c r="V215" s="20"/>
      <c r="W215" s="20"/>
      <c r="X215" s="20"/>
      <c r="Y215" s="20"/>
      <c r="Z215" s="20"/>
    </row>
    <row r="216" spans="2:26" ht="15.75" hidden="1" customHeight="1">
      <c r="C216" s="170"/>
      <c r="D216" s="70"/>
      <c r="E216" s="71"/>
      <c r="F216" s="170"/>
      <c r="G216" s="70"/>
      <c r="H216" s="172"/>
      <c r="I216" s="172"/>
      <c r="J216" s="232"/>
      <c r="K216" s="20"/>
      <c r="L216" s="20"/>
      <c r="M216" s="20"/>
      <c r="N216" s="20"/>
      <c r="O216" s="20"/>
      <c r="P216" s="20"/>
      <c r="Q216" s="20"/>
      <c r="R216" s="20"/>
      <c r="S216" s="20"/>
      <c r="T216" s="20"/>
      <c r="U216" s="20"/>
      <c r="V216" s="20"/>
      <c r="W216" s="20"/>
      <c r="X216" s="20"/>
      <c r="Y216" s="20"/>
      <c r="Z216" s="20"/>
    </row>
    <row r="217" spans="2:26" ht="15.75" hidden="1" customHeight="1">
      <c r="C217" s="170"/>
      <c r="D217" s="70"/>
      <c r="E217" s="71"/>
      <c r="F217" s="170"/>
      <c r="G217" s="70"/>
      <c r="H217" s="172"/>
      <c r="I217" s="172"/>
      <c r="J217" s="232"/>
      <c r="K217" s="20"/>
      <c r="L217" s="20"/>
      <c r="M217" s="20"/>
      <c r="N217" s="20"/>
      <c r="O217" s="20"/>
      <c r="P217" s="20"/>
      <c r="Q217" s="20"/>
      <c r="R217" s="20"/>
      <c r="S217" s="20"/>
      <c r="T217" s="20"/>
      <c r="U217" s="20"/>
      <c r="V217" s="20"/>
      <c r="W217" s="20"/>
      <c r="X217" s="20"/>
      <c r="Y217" s="20"/>
      <c r="Z217" s="20"/>
    </row>
    <row r="218" spans="2:26" ht="15.75" hidden="1" customHeight="1">
      <c r="C218" s="170"/>
      <c r="D218" s="70"/>
      <c r="E218" s="71"/>
      <c r="F218" s="170"/>
      <c r="G218" s="70"/>
      <c r="H218" s="172"/>
      <c r="I218" s="172"/>
      <c r="J218" s="232"/>
      <c r="K218" s="20"/>
      <c r="L218" s="20"/>
      <c r="M218" s="20"/>
      <c r="N218" s="20"/>
      <c r="O218" s="20"/>
      <c r="P218" s="20"/>
      <c r="Q218" s="20"/>
      <c r="R218" s="20"/>
      <c r="S218" s="20"/>
      <c r="T218" s="20"/>
      <c r="U218" s="20"/>
      <c r="V218" s="20"/>
      <c r="W218" s="20"/>
      <c r="X218" s="20"/>
      <c r="Y218" s="20"/>
      <c r="Z218" s="20"/>
    </row>
    <row r="219" spans="2:26" ht="15.75" hidden="1" customHeight="1">
      <c r="C219" s="170"/>
      <c r="D219" s="70"/>
      <c r="E219" s="71"/>
      <c r="F219" s="170"/>
      <c r="G219" s="70"/>
      <c r="H219" s="172"/>
      <c r="I219" s="172"/>
      <c r="J219" s="232"/>
      <c r="K219" s="20"/>
      <c r="L219" s="20"/>
      <c r="M219" s="20"/>
      <c r="N219" s="20"/>
      <c r="O219" s="20"/>
      <c r="P219" s="20"/>
      <c r="Q219" s="20"/>
      <c r="R219" s="20"/>
      <c r="S219" s="20"/>
      <c r="T219" s="20"/>
      <c r="U219" s="20"/>
      <c r="V219" s="20"/>
      <c r="W219" s="20"/>
      <c r="X219" s="20"/>
      <c r="Y219" s="20"/>
      <c r="Z219" s="20"/>
    </row>
    <row r="220" spans="2:26" ht="15.75" hidden="1" customHeight="1">
      <c r="C220" s="170"/>
      <c r="D220" s="70"/>
      <c r="E220" s="71"/>
      <c r="F220" s="170"/>
      <c r="G220" s="70"/>
      <c r="H220" s="172"/>
      <c r="I220" s="172"/>
      <c r="J220" s="232"/>
      <c r="K220" s="20"/>
      <c r="L220" s="20"/>
      <c r="M220" s="20"/>
      <c r="N220" s="20"/>
      <c r="O220" s="20"/>
      <c r="P220" s="20"/>
      <c r="Q220" s="20"/>
      <c r="R220" s="20"/>
      <c r="S220" s="20"/>
      <c r="T220" s="20"/>
      <c r="U220" s="20"/>
      <c r="V220" s="20"/>
      <c r="W220" s="20"/>
      <c r="X220" s="20"/>
      <c r="Y220" s="20"/>
      <c r="Z220" s="20"/>
    </row>
    <row r="221" spans="2:26" ht="15.75" hidden="1" customHeight="1">
      <c r="C221" s="170"/>
      <c r="D221" s="70"/>
      <c r="E221" s="71"/>
      <c r="F221" s="170"/>
      <c r="G221" s="70"/>
      <c r="H221" s="172"/>
      <c r="I221" s="172"/>
      <c r="J221" s="232"/>
      <c r="K221" s="20"/>
      <c r="L221" s="20"/>
      <c r="M221" s="20"/>
      <c r="N221" s="20"/>
      <c r="O221" s="20"/>
      <c r="P221" s="20"/>
      <c r="Q221" s="20"/>
      <c r="R221" s="20"/>
      <c r="S221" s="20"/>
      <c r="T221" s="20"/>
      <c r="U221" s="20"/>
      <c r="V221" s="20"/>
      <c r="W221" s="20"/>
      <c r="X221" s="20"/>
      <c r="Y221" s="20"/>
      <c r="Z221" s="20"/>
    </row>
    <row r="222" spans="2:26" ht="15.75" hidden="1" customHeight="1">
      <c r="C222" s="170"/>
      <c r="D222" s="70"/>
      <c r="E222" s="71"/>
      <c r="F222" s="170"/>
      <c r="G222" s="70"/>
      <c r="H222" s="172"/>
      <c r="I222" s="172"/>
      <c r="J222" s="232"/>
      <c r="K222" s="20"/>
      <c r="L222" s="20"/>
      <c r="M222" s="20"/>
      <c r="N222" s="20"/>
      <c r="O222" s="20"/>
      <c r="P222" s="20"/>
      <c r="Q222" s="20"/>
      <c r="R222" s="20"/>
      <c r="S222" s="20"/>
      <c r="T222" s="20"/>
      <c r="U222" s="20"/>
      <c r="V222" s="20"/>
      <c r="W222" s="20"/>
      <c r="X222" s="20"/>
      <c r="Y222" s="20"/>
      <c r="Z222" s="20"/>
    </row>
    <row r="223" spans="2:26" ht="15.75" hidden="1" customHeight="1">
      <c r="C223" s="170"/>
      <c r="D223" s="70"/>
      <c r="E223" s="71"/>
      <c r="F223" s="170"/>
      <c r="G223" s="70"/>
      <c r="H223" s="172"/>
      <c r="I223" s="172"/>
      <c r="J223" s="232"/>
      <c r="K223" s="20"/>
      <c r="L223" s="20"/>
      <c r="M223" s="20"/>
      <c r="N223" s="20"/>
      <c r="O223" s="20"/>
      <c r="P223" s="20"/>
      <c r="Q223" s="20"/>
      <c r="R223" s="20"/>
      <c r="S223" s="20"/>
      <c r="T223" s="20"/>
      <c r="U223" s="20"/>
      <c r="V223" s="20"/>
      <c r="W223" s="20"/>
      <c r="X223" s="20"/>
      <c r="Y223" s="20"/>
      <c r="Z223" s="20"/>
    </row>
    <row r="224" spans="2:26" ht="15.75" hidden="1" customHeight="1">
      <c r="B224" s="20"/>
      <c r="C224" s="170"/>
      <c r="D224" s="70"/>
      <c r="E224" s="71"/>
      <c r="F224" s="170"/>
      <c r="G224" s="70"/>
      <c r="H224" s="172"/>
      <c r="I224" s="172"/>
      <c r="J224" s="232"/>
      <c r="K224" s="20"/>
      <c r="L224" s="20"/>
      <c r="M224" s="20"/>
      <c r="N224" s="20"/>
      <c r="O224" s="20"/>
      <c r="P224" s="20"/>
      <c r="Q224" s="20"/>
      <c r="R224" s="20"/>
      <c r="S224" s="20"/>
      <c r="T224" s="20"/>
      <c r="U224" s="20"/>
      <c r="V224" s="20"/>
      <c r="W224" s="20"/>
      <c r="X224" s="20"/>
      <c r="Y224" s="20"/>
      <c r="Z224" s="20"/>
    </row>
    <row r="225" spans="2:26" ht="15.75" hidden="1" customHeight="1">
      <c r="B225" s="20"/>
      <c r="C225" s="170"/>
      <c r="D225" s="70"/>
      <c r="E225" s="71"/>
      <c r="F225" s="170"/>
      <c r="G225" s="70"/>
      <c r="H225" s="172"/>
      <c r="I225" s="172"/>
      <c r="J225" s="232"/>
      <c r="K225" s="20"/>
      <c r="L225" s="20"/>
      <c r="M225" s="20"/>
      <c r="N225" s="20"/>
      <c r="O225" s="20"/>
      <c r="P225" s="20"/>
      <c r="Q225" s="20"/>
      <c r="R225" s="20"/>
      <c r="S225" s="20"/>
      <c r="T225" s="20"/>
      <c r="U225" s="20"/>
      <c r="V225" s="20"/>
      <c r="W225" s="20"/>
      <c r="X225" s="20"/>
      <c r="Y225" s="20"/>
      <c r="Z225" s="20"/>
    </row>
    <row r="226" spans="2:26" ht="15.75" hidden="1" customHeight="1">
      <c r="B226" s="20"/>
      <c r="C226" s="170"/>
      <c r="D226" s="70"/>
      <c r="E226" s="71"/>
      <c r="F226" s="170"/>
      <c r="G226" s="70"/>
      <c r="H226" s="172"/>
      <c r="I226" s="172"/>
      <c r="J226" s="232"/>
      <c r="K226" s="20"/>
      <c r="L226" s="20"/>
      <c r="M226" s="20"/>
      <c r="N226" s="20"/>
      <c r="O226" s="20"/>
      <c r="P226" s="20"/>
      <c r="Q226" s="20"/>
      <c r="R226" s="20"/>
      <c r="S226" s="20"/>
      <c r="T226" s="20"/>
      <c r="U226" s="20"/>
      <c r="V226" s="20"/>
      <c r="W226" s="20"/>
      <c r="X226" s="20"/>
      <c r="Y226" s="20"/>
      <c r="Z226" s="20"/>
    </row>
    <row r="227" spans="2:26" ht="15.75" hidden="1" customHeight="1">
      <c r="B227" s="20"/>
      <c r="C227" s="170"/>
      <c r="D227" s="70"/>
      <c r="E227" s="71"/>
      <c r="F227" s="170"/>
      <c r="G227" s="70"/>
      <c r="H227" s="172"/>
      <c r="I227" s="172"/>
      <c r="J227" s="232"/>
      <c r="K227" s="20"/>
      <c r="L227" s="20"/>
      <c r="M227" s="20"/>
      <c r="N227" s="20"/>
      <c r="O227" s="20"/>
      <c r="P227" s="20"/>
      <c r="Q227" s="20"/>
      <c r="R227" s="20"/>
      <c r="S227" s="20"/>
      <c r="T227" s="20"/>
      <c r="U227" s="20"/>
      <c r="V227" s="20"/>
      <c r="W227" s="20"/>
      <c r="X227" s="20"/>
      <c r="Y227" s="20"/>
      <c r="Z227" s="20"/>
    </row>
    <row r="228" spans="2:26" ht="15.75" hidden="1" customHeight="1">
      <c r="B228" s="20"/>
      <c r="C228" s="170"/>
      <c r="D228" s="70"/>
      <c r="E228" s="71"/>
      <c r="F228" s="170"/>
      <c r="G228" s="70"/>
      <c r="H228" s="172"/>
      <c r="I228" s="172"/>
      <c r="J228" s="232"/>
      <c r="K228" s="20"/>
      <c r="L228" s="20"/>
      <c r="M228" s="20"/>
      <c r="N228" s="20"/>
      <c r="O228" s="20"/>
      <c r="P228" s="20"/>
      <c r="Q228" s="20"/>
      <c r="R228" s="20"/>
      <c r="S228" s="20"/>
      <c r="T228" s="20"/>
      <c r="U228" s="20"/>
      <c r="V228" s="20"/>
      <c r="W228" s="20"/>
      <c r="X228" s="20"/>
      <c r="Y228" s="20"/>
      <c r="Z228" s="20"/>
    </row>
    <row r="229" spans="2:26" ht="15.75" hidden="1" customHeight="1">
      <c r="B229" s="20"/>
      <c r="C229" s="170"/>
      <c r="D229" s="70"/>
      <c r="E229" s="71"/>
      <c r="F229" s="170"/>
      <c r="G229" s="70"/>
      <c r="H229" s="172"/>
      <c r="I229" s="172"/>
      <c r="J229" s="232"/>
      <c r="K229" s="20"/>
      <c r="L229" s="20"/>
      <c r="M229" s="20"/>
      <c r="N229" s="20"/>
      <c r="O229" s="20"/>
      <c r="P229" s="20"/>
      <c r="Q229" s="20"/>
      <c r="R229" s="20"/>
      <c r="S229" s="20"/>
      <c r="T229" s="20"/>
      <c r="U229" s="20"/>
      <c r="V229" s="20"/>
      <c r="W229" s="20"/>
      <c r="X229" s="20"/>
      <c r="Y229" s="20"/>
      <c r="Z229" s="20"/>
    </row>
    <row r="230" spans="2:26" ht="15.75" hidden="1" customHeight="1">
      <c r="B230" s="20"/>
      <c r="C230" s="170"/>
      <c r="D230" s="70"/>
      <c r="E230" s="71"/>
      <c r="F230" s="170"/>
      <c r="G230" s="70"/>
      <c r="H230" s="172"/>
      <c r="I230" s="172"/>
      <c r="J230" s="232"/>
      <c r="K230" s="20"/>
      <c r="L230" s="20"/>
      <c r="M230" s="20"/>
      <c r="N230" s="20"/>
      <c r="O230" s="20"/>
      <c r="P230" s="20"/>
      <c r="Q230" s="20"/>
      <c r="R230" s="20"/>
      <c r="S230" s="20"/>
      <c r="T230" s="20"/>
      <c r="U230" s="20"/>
      <c r="V230" s="20"/>
      <c r="W230" s="20"/>
      <c r="X230" s="20"/>
      <c r="Y230" s="20"/>
      <c r="Z230" s="20"/>
    </row>
    <row r="231" spans="2:26" ht="15.75" hidden="1" customHeight="1">
      <c r="B231" s="20"/>
      <c r="C231" s="170"/>
      <c r="D231" s="70"/>
      <c r="E231" s="71"/>
      <c r="F231" s="170"/>
      <c r="G231" s="70"/>
      <c r="H231" s="172"/>
      <c r="I231" s="172"/>
      <c r="J231" s="232"/>
      <c r="K231" s="20"/>
      <c r="L231" s="20"/>
      <c r="M231" s="20"/>
      <c r="N231" s="20"/>
      <c r="O231" s="20"/>
      <c r="P231" s="20"/>
      <c r="Q231" s="20"/>
      <c r="R231" s="20"/>
      <c r="S231" s="20"/>
      <c r="T231" s="20"/>
      <c r="U231" s="20"/>
      <c r="V231" s="20"/>
      <c r="W231" s="20"/>
      <c r="X231" s="20"/>
      <c r="Y231" s="20"/>
      <c r="Z231" s="20"/>
    </row>
    <row r="232" spans="2:26" ht="15.75" hidden="1" customHeight="1">
      <c r="B232" s="20"/>
      <c r="C232" s="170"/>
      <c r="D232" s="70"/>
      <c r="E232" s="71"/>
      <c r="F232" s="170"/>
      <c r="G232" s="70"/>
      <c r="H232" s="172"/>
      <c r="I232" s="172"/>
      <c r="J232" s="232"/>
      <c r="K232" s="20"/>
      <c r="L232" s="20"/>
      <c r="M232" s="20"/>
      <c r="N232" s="20"/>
      <c r="O232" s="20"/>
      <c r="P232" s="20"/>
      <c r="Q232" s="20"/>
      <c r="R232" s="20"/>
      <c r="S232" s="20"/>
      <c r="T232" s="20"/>
      <c r="U232" s="20"/>
      <c r="V232" s="20"/>
      <c r="W232" s="20"/>
      <c r="X232" s="20"/>
      <c r="Y232" s="20"/>
      <c r="Z232" s="20"/>
    </row>
    <row r="233" spans="2:26" ht="15.75" hidden="1" customHeight="1">
      <c r="B233" s="20"/>
      <c r="C233" s="170"/>
      <c r="D233" s="70"/>
      <c r="E233" s="71"/>
      <c r="F233" s="170"/>
      <c r="G233" s="70"/>
      <c r="H233" s="172"/>
      <c r="I233" s="172"/>
      <c r="J233" s="232"/>
      <c r="K233" s="20"/>
      <c r="L233" s="20"/>
      <c r="M233" s="20"/>
      <c r="N233" s="20"/>
      <c r="O233" s="20"/>
      <c r="P233" s="20"/>
      <c r="Q233" s="20"/>
      <c r="R233" s="20"/>
      <c r="S233" s="20"/>
      <c r="T233" s="20"/>
      <c r="U233" s="20"/>
      <c r="V233" s="20"/>
      <c r="W233" s="20"/>
      <c r="X233" s="20"/>
      <c r="Y233" s="20"/>
      <c r="Z233" s="20"/>
    </row>
    <row r="234" spans="2:26" ht="15.75" hidden="1" customHeight="1">
      <c r="B234" s="20"/>
      <c r="C234" s="170"/>
      <c r="D234" s="70"/>
      <c r="E234" s="71"/>
      <c r="F234" s="170"/>
      <c r="G234" s="70"/>
      <c r="H234" s="172"/>
      <c r="I234" s="172"/>
      <c r="J234" s="232"/>
      <c r="K234" s="20"/>
      <c r="L234" s="20"/>
      <c r="M234" s="20"/>
      <c r="N234" s="20"/>
      <c r="O234" s="20"/>
      <c r="P234" s="20"/>
      <c r="Q234" s="20"/>
      <c r="R234" s="20"/>
      <c r="S234" s="20"/>
      <c r="T234" s="20"/>
      <c r="U234" s="20"/>
      <c r="V234" s="20"/>
      <c r="W234" s="20"/>
      <c r="X234" s="20"/>
      <c r="Y234" s="20"/>
      <c r="Z234" s="20"/>
    </row>
    <row r="235" spans="2:26" ht="15.75" hidden="1" customHeight="1">
      <c r="B235" s="20"/>
      <c r="C235" s="170"/>
      <c r="D235" s="70"/>
      <c r="E235" s="71"/>
      <c r="F235" s="170"/>
      <c r="G235" s="70"/>
      <c r="H235" s="172"/>
      <c r="I235" s="172"/>
      <c r="J235" s="232"/>
      <c r="K235" s="20"/>
      <c r="L235" s="20"/>
      <c r="M235" s="20"/>
      <c r="N235" s="20"/>
      <c r="O235" s="20"/>
      <c r="P235" s="20"/>
      <c r="Q235" s="20"/>
      <c r="R235" s="20"/>
      <c r="S235" s="20"/>
      <c r="T235" s="20"/>
      <c r="U235" s="20"/>
      <c r="V235" s="20"/>
      <c r="W235" s="20"/>
      <c r="X235" s="20"/>
      <c r="Y235" s="20"/>
      <c r="Z235" s="20"/>
    </row>
    <row r="236" spans="2:26" ht="15.75" hidden="1" customHeight="1">
      <c r="B236" s="20"/>
      <c r="C236" s="170"/>
      <c r="D236" s="70"/>
      <c r="E236" s="71"/>
      <c r="F236" s="170"/>
      <c r="G236" s="70"/>
      <c r="H236" s="172"/>
      <c r="I236" s="172"/>
      <c r="J236" s="232"/>
      <c r="K236" s="20"/>
      <c r="L236" s="20"/>
      <c r="M236" s="20"/>
      <c r="N236" s="20"/>
      <c r="O236" s="20"/>
      <c r="P236" s="20"/>
      <c r="Q236" s="20"/>
      <c r="R236" s="20"/>
      <c r="S236" s="20"/>
      <c r="T236" s="20"/>
      <c r="U236" s="20"/>
      <c r="V236" s="20"/>
      <c r="W236" s="20"/>
      <c r="X236" s="20"/>
      <c r="Y236" s="20"/>
      <c r="Z236" s="20"/>
    </row>
    <row r="237" spans="2:26" ht="15.75" hidden="1" customHeight="1">
      <c r="B237" s="20"/>
      <c r="C237" s="170"/>
      <c r="D237" s="70"/>
      <c r="E237" s="71"/>
      <c r="F237" s="170"/>
      <c r="G237" s="70"/>
      <c r="H237" s="172"/>
      <c r="I237" s="172"/>
      <c r="J237" s="232"/>
      <c r="K237" s="20"/>
      <c r="L237" s="20"/>
      <c r="M237" s="20"/>
      <c r="N237" s="20"/>
      <c r="O237" s="20"/>
      <c r="P237" s="20"/>
      <c r="Q237" s="20"/>
      <c r="R237" s="20"/>
      <c r="S237" s="20"/>
      <c r="T237" s="20"/>
      <c r="U237" s="20"/>
      <c r="V237" s="20"/>
      <c r="W237" s="20"/>
      <c r="X237" s="20"/>
      <c r="Y237" s="20"/>
      <c r="Z237" s="20"/>
    </row>
    <row r="238" spans="2:26" ht="15.75" hidden="1" customHeight="1">
      <c r="B238" s="20"/>
      <c r="C238" s="170"/>
      <c r="D238" s="70"/>
      <c r="E238" s="71"/>
      <c r="F238" s="170"/>
      <c r="G238" s="70"/>
      <c r="H238" s="172"/>
      <c r="I238" s="172"/>
      <c r="J238" s="232"/>
      <c r="K238" s="20"/>
      <c r="L238" s="20"/>
      <c r="M238" s="20"/>
      <c r="N238" s="20"/>
      <c r="O238" s="20"/>
      <c r="P238" s="20"/>
      <c r="Q238" s="20"/>
      <c r="R238" s="20"/>
      <c r="S238" s="20"/>
      <c r="T238" s="20"/>
      <c r="U238" s="20"/>
      <c r="V238" s="20"/>
      <c r="W238" s="20"/>
      <c r="X238" s="20"/>
      <c r="Y238" s="20"/>
      <c r="Z238" s="20"/>
    </row>
    <row r="239" spans="2:26" ht="15.75" hidden="1" customHeight="1">
      <c r="B239" s="20"/>
      <c r="C239" s="170"/>
      <c r="D239" s="70"/>
      <c r="E239" s="71"/>
      <c r="F239" s="170"/>
      <c r="G239" s="70"/>
      <c r="H239" s="172"/>
      <c r="I239" s="172"/>
      <c r="J239" s="232"/>
      <c r="K239" s="20"/>
      <c r="L239" s="20"/>
      <c r="M239" s="20"/>
      <c r="N239" s="20"/>
      <c r="O239" s="20"/>
      <c r="P239" s="20"/>
      <c r="Q239" s="20"/>
      <c r="R239" s="20"/>
      <c r="S239" s="20"/>
      <c r="T239" s="20"/>
      <c r="U239" s="20"/>
      <c r="V239" s="20"/>
      <c r="W239" s="20"/>
      <c r="X239" s="20"/>
      <c r="Y239" s="20"/>
      <c r="Z239" s="20"/>
    </row>
    <row r="240" spans="2:26" ht="15.75" hidden="1" customHeight="1">
      <c r="B240" s="20"/>
      <c r="C240" s="170"/>
      <c r="D240" s="70"/>
      <c r="E240" s="71"/>
      <c r="F240" s="170"/>
      <c r="G240" s="70"/>
      <c r="H240" s="172"/>
      <c r="I240" s="172"/>
      <c r="J240" s="232"/>
      <c r="K240" s="20"/>
      <c r="L240" s="20"/>
      <c r="M240" s="20"/>
      <c r="N240" s="20"/>
      <c r="O240" s="20"/>
      <c r="P240" s="20"/>
      <c r="Q240" s="20"/>
      <c r="R240" s="20"/>
      <c r="S240" s="20"/>
      <c r="T240" s="20"/>
      <c r="U240" s="20"/>
      <c r="V240" s="20"/>
      <c r="W240" s="20"/>
      <c r="X240" s="20"/>
      <c r="Y240" s="20"/>
      <c r="Z240" s="20"/>
    </row>
    <row r="241" spans="2:26" ht="15.75" hidden="1" customHeight="1">
      <c r="B241" s="20"/>
      <c r="C241" s="170"/>
      <c r="D241" s="70"/>
      <c r="E241" s="71"/>
      <c r="F241" s="170"/>
      <c r="G241" s="70"/>
      <c r="H241" s="172"/>
      <c r="I241" s="172"/>
      <c r="J241" s="232"/>
      <c r="K241" s="20"/>
      <c r="L241" s="20"/>
      <c r="M241" s="20"/>
      <c r="N241" s="20"/>
      <c r="O241" s="20"/>
      <c r="P241" s="20"/>
      <c r="Q241" s="20"/>
      <c r="R241" s="20"/>
      <c r="S241" s="20"/>
      <c r="T241" s="20"/>
      <c r="U241" s="20"/>
      <c r="V241" s="20"/>
      <c r="W241" s="20"/>
      <c r="X241" s="20"/>
      <c r="Y241" s="20"/>
      <c r="Z241" s="20"/>
    </row>
    <row r="242" spans="2:26" ht="15.75" hidden="1" customHeight="1">
      <c r="B242" s="20"/>
      <c r="C242" s="170"/>
      <c r="D242" s="70"/>
      <c r="E242" s="71"/>
      <c r="F242" s="170"/>
      <c r="G242" s="70"/>
      <c r="H242" s="172"/>
      <c r="I242" s="172"/>
      <c r="J242" s="232"/>
      <c r="K242" s="20"/>
      <c r="L242" s="20"/>
      <c r="M242" s="20"/>
      <c r="N242" s="20"/>
      <c r="O242" s="20"/>
      <c r="P242" s="20"/>
      <c r="Q242" s="20"/>
      <c r="R242" s="20"/>
      <c r="S242" s="20"/>
      <c r="T242" s="20"/>
      <c r="U242" s="20"/>
      <c r="V242" s="20"/>
      <c r="W242" s="20"/>
      <c r="X242" s="20"/>
      <c r="Y242" s="20"/>
      <c r="Z242" s="20"/>
    </row>
    <row r="243" spans="2:26" ht="15.75" hidden="1" customHeight="1">
      <c r="B243" s="20"/>
      <c r="C243" s="170"/>
      <c r="D243" s="70"/>
      <c r="E243" s="71"/>
      <c r="F243" s="170"/>
      <c r="G243" s="70"/>
      <c r="H243" s="172"/>
      <c r="I243" s="172"/>
      <c r="J243" s="232"/>
      <c r="K243" s="20"/>
      <c r="L243" s="20"/>
      <c r="M243" s="20"/>
      <c r="N243" s="20"/>
      <c r="O243" s="20"/>
      <c r="P243" s="20"/>
      <c r="Q243" s="20"/>
      <c r="R243" s="20"/>
      <c r="S243" s="20"/>
      <c r="T243" s="20"/>
      <c r="U243" s="20"/>
      <c r="V243" s="20"/>
      <c r="W243" s="20"/>
      <c r="X243" s="20"/>
      <c r="Y243" s="20"/>
      <c r="Z243" s="20"/>
    </row>
    <row r="244" spans="2:26" ht="15.75" hidden="1" customHeight="1">
      <c r="B244" s="20"/>
      <c r="C244" s="170"/>
      <c r="D244" s="70"/>
      <c r="E244" s="71"/>
      <c r="F244" s="170"/>
      <c r="G244" s="70"/>
      <c r="H244" s="172"/>
      <c r="I244" s="172"/>
      <c r="J244" s="232"/>
      <c r="K244" s="20"/>
      <c r="L244" s="20"/>
      <c r="M244" s="20"/>
      <c r="N244" s="20"/>
      <c r="O244" s="20"/>
      <c r="P244" s="20"/>
      <c r="Q244" s="20"/>
      <c r="R244" s="20"/>
      <c r="S244" s="20"/>
      <c r="T244" s="20"/>
      <c r="U244" s="20"/>
      <c r="V244" s="20"/>
      <c r="W244" s="20"/>
      <c r="X244" s="20"/>
      <c r="Y244" s="20"/>
      <c r="Z244" s="20"/>
    </row>
    <row r="245" spans="2:26" ht="15.75" hidden="1" customHeight="1">
      <c r="B245" s="20"/>
      <c r="C245" s="170"/>
      <c r="D245" s="70"/>
      <c r="E245" s="71"/>
      <c r="F245" s="170"/>
      <c r="G245" s="70"/>
      <c r="H245" s="172"/>
      <c r="I245" s="172"/>
      <c r="J245" s="232"/>
      <c r="K245" s="20"/>
      <c r="L245" s="20"/>
      <c r="M245" s="20"/>
      <c r="N245" s="20"/>
      <c r="O245" s="20"/>
      <c r="P245" s="20"/>
      <c r="Q245" s="20"/>
      <c r="R245" s="20"/>
      <c r="S245" s="20"/>
      <c r="T245" s="20"/>
      <c r="U245" s="20"/>
      <c r="V245" s="20"/>
      <c r="W245" s="20"/>
      <c r="X245" s="20"/>
      <c r="Y245" s="20"/>
      <c r="Z245" s="20"/>
    </row>
    <row r="246" spans="2:26" ht="15.75" hidden="1" customHeight="1">
      <c r="B246" s="20"/>
      <c r="C246" s="170"/>
      <c r="D246" s="70"/>
      <c r="E246" s="71"/>
      <c r="F246" s="170"/>
      <c r="G246" s="70"/>
      <c r="H246" s="172"/>
      <c r="I246" s="172"/>
      <c r="J246" s="232"/>
      <c r="K246" s="20"/>
      <c r="L246" s="20"/>
      <c r="M246" s="20"/>
      <c r="N246" s="20"/>
      <c r="O246" s="20"/>
      <c r="P246" s="20"/>
      <c r="Q246" s="20"/>
      <c r="R246" s="20"/>
      <c r="S246" s="20"/>
      <c r="T246" s="20"/>
      <c r="U246" s="20"/>
      <c r="V246" s="20"/>
      <c r="W246" s="20"/>
      <c r="X246" s="20"/>
      <c r="Y246" s="20"/>
      <c r="Z246" s="20"/>
    </row>
    <row r="247" spans="2:26" ht="15.75" hidden="1" customHeight="1">
      <c r="B247" s="20"/>
      <c r="C247" s="170"/>
      <c r="D247" s="70"/>
      <c r="E247" s="71"/>
      <c r="F247" s="170"/>
      <c r="G247" s="70"/>
      <c r="H247" s="172"/>
      <c r="I247" s="172"/>
      <c r="J247" s="232"/>
      <c r="K247" s="20"/>
      <c r="L247" s="20"/>
      <c r="M247" s="20"/>
      <c r="N247" s="20"/>
      <c r="O247" s="20"/>
      <c r="P247" s="20"/>
      <c r="Q247" s="20"/>
      <c r="R247" s="20"/>
      <c r="S247" s="20"/>
      <c r="T247" s="20"/>
      <c r="U247" s="20"/>
      <c r="V247" s="20"/>
      <c r="W247" s="20"/>
      <c r="X247" s="20"/>
      <c r="Y247" s="20"/>
      <c r="Z247" s="20"/>
    </row>
    <row r="248" spans="2:26" ht="15.75" hidden="1" customHeight="1">
      <c r="B248" s="20"/>
      <c r="C248" s="170"/>
      <c r="D248" s="70"/>
      <c r="E248" s="71"/>
      <c r="F248" s="170"/>
      <c r="G248" s="70"/>
      <c r="H248" s="172"/>
      <c r="I248" s="172"/>
      <c r="J248" s="232"/>
      <c r="K248" s="20"/>
      <c r="L248" s="20"/>
      <c r="M248" s="20"/>
      <c r="N248" s="20"/>
      <c r="O248" s="20"/>
      <c r="P248" s="20"/>
      <c r="Q248" s="20"/>
      <c r="R248" s="20"/>
      <c r="S248" s="20"/>
      <c r="T248" s="20"/>
      <c r="U248" s="20"/>
      <c r="V248" s="20"/>
      <c r="W248" s="20"/>
      <c r="X248" s="20"/>
      <c r="Y248" s="20"/>
      <c r="Z248" s="20"/>
    </row>
    <row r="249" spans="2:26" ht="15.75" hidden="1" customHeight="1">
      <c r="B249" s="20"/>
      <c r="C249" s="170"/>
      <c r="D249" s="70"/>
      <c r="E249" s="71"/>
      <c r="F249" s="170"/>
      <c r="G249" s="70"/>
      <c r="H249" s="172"/>
      <c r="I249" s="172"/>
      <c r="J249" s="232"/>
      <c r="K249" s="20"/>
      <c r="L249" s="20"/>
      <c r="M249" s="20"/>
      <c r="N249" s="20"/>
      <c r="O249" s="20"/>
      <c r="P249" s="20"/>
      <c r="Q249" s="20"/>
      <c r="R249" s="20"/>
      <c r="S249" s="20"/>
      <c r="T249" s="20"/>
      <c r="U249" s="20"/>
      <c r="V249" s="20"/>
      <c r="W249" s="20"/>
      <c r="X249" s="20"/>
      <c r="Y249" s="20"/>
      <c r="Z249" s="20"/>
    </row>
    <row r="250" spans="2:26" ht="15.75" hidden="1" customHeight="1">
      <c r="B250" s="20"/>
      <c r="C250" s="170"/>
      <c r="D250" s="70"/>
      <c r="E250" s="71"/>
      <c r="F250" s="170"/>
      <c r="G250" s="70"/>
      <c r="H250" s="172"/>
      <c r="I250" s="172"/>
      <c r="J250" s="232"/>
      <c r="K250" s="20"/>
      <c r="L250" s="20"/>
      <c r="M250" s="20"/>
      <c r="N250" s="20"/>
      <c r="O250" s="20"/>
      <c r="P250" s="20"/>
      <c r="Q250" s="20"/>
      <c r="R250" s="20"/>
      <c r="S250" s="20"/>
      <c r="T250" s="20"/>
      <c r="U250" s="20"/>
      <c r="V250" s="20"/>
      <c r="W250" s="20"/>
      <c r="X250" s="20"/>
      <c r="Y250" s="20"/>
      <c r="Z250" s="20"/>
    </row>
    <row r="251" spans="2:26" ht="15.75" hidden="1" customHeight="1">
      <c r="B251" s="20"/>
      <c r="C251" s="170"/>
      <c r="D251" s="70"/>
      <c r="E251" s="71"/>
      <c r="F251" s="170"/>
      <c r="G251" s="70"/>
      <c r="H251" s="172"/>
      <c r="I251" s="172"/>
      <c r="J251" s="232"/>
      <c r="K251" s="20"/>
      <c r="L251" s="20"/>
      <c r="M251" s="20"/>
      <c r="N251" s="20"/>
      <c r="O251" s="20"/>
      <c r="P251" s="20"/>
      <c r="Q251" s="20"/>
      <c r="R251" s="20"/>
      <c r="S251" s="20"/>
      <c r="T251" s="20"/>
      <c r="U251" s="20"/>
      <c r="V251" s="20"/>
      <c r="W251" s="20"/>
      <c r="X251" s="20"/>
      <c r="Y251" s="20"/>
      <c r="Z251" s="20"/>
    </row>
    <row r="252" spans="2:26" ht="15.75" hidden="1" customHeight="1">
      <c r="B252" s="20"/>
      <c r="C252" s="170"/>
      <c r="D252" s="70"/>
      <c r="E252" s="71"/>
      <c r="F252" s="170"/>
      <c r="G252" s="70"/>
      <c r="H252" s="172"/>
      <c r="I252" s="172"/>
      <c r="J252" s="232"/>
      <c r="K252" s="20"/>
      <c r="L252" s="20"/>
      <c r="M252" s="20"/>
      <c r="N252" s="20"/>
      <c r="O252" s="20"/>
      <c r="P252" s="20"/>
      <c r="Q252" s="20"/>
      <c r="R252" s="20"/>
      <c r="S252" s="20"/>
      <c r="T252" s="20"/>
      <c r="U252" s="20"/>
      <c r="V252" s="20"/>
      <c r="W252" s="20"/>
      <c r="X252" s="20"/>
      <c r="Y252" s="20"/>
      <c r="Z252" s="20"/>
    </row>
    <row r="253" spans="2:26" ht="15.75" hidden="1" customHeight="1">
      <c r="B253" s="20"/>
      <c r="C253" s="170"/>
      <c r="D253" s="70"/>
      <c r="E253" s="71"/>
      <c r="F253" s="170"/>
      <c r="G253" s="70"/>
      <c r="H253" s="172"/>
      <c r="I253" s="172"/>
      <c r="J253" s="232"/>
      <c r="K253" s="20"/>
      <c r="L253" s="20"/>
      <c r="M253" s="20"/>
      <c r="N253" s="20"/>
      <c r="O253" s="20"/>
      <c r="P253" s="20"/>
      <c r="Q253" s="20"/>
      <c r="R253" s="20"/>
      <c r="S253" s="20"/>
      <c r="T253" s="20"/>
      <c r="U253" s="20"/>
      <c r="V253" s="20"/>
      <c r="W253" s="20"/>
      <c r="X253" s="20"/>
      <c r="Y253" s="20"/>
      <c r="Z253" s="20"/>
    </row>
    <row r="254" spans="2:26" ht="15.75" hidden="1" customHeight="1">
      <c r="B254" s="20"/>
      <c r="C254" s="170"/>
      <c r="D254" s="70"/>
      <c r="E254" s="71"/>
      <c r="F254" s="170"/>
      <c r="G254" s="70"/>
      <c r="H254" s="172"/>
      <c r="I254" s="172"/>
      <c r="J254" s="232"/>
      <c r="K254" s="20"/>
      <c r="L254" s="20"/>
      <c r="M254" s="20"/>
      <c r="N254" s="20"/>
      <c r="O254" s="20"/>
      <c r="P254" s="20"/>
      <c r="Q254" s="20"/>
      <c r="R254" s="20"/>
      <c r="S254" s="20"/>
      <c r="T254" s="20"/>
      <c r="U254" s="20"/>
      <c r="V254" s="20"/>
      <c r="W254" s="20"/>
      <c r="X254" s="20"/>
      <c r="Y254" s="20"/>
      <c r="Z254" s="20"/>
    </row>
    <row r="255" spans="2:26" ht="15.75" hidden="1" customHeight="1">
      <c r="B255" s="20"/>
      <c r="C255" s="170"/>
      <c r="D255" s="70"/>
      <c r="E255" s="71"/>
      <c r="F255" s="170"/>
      <c r="G255" s="70"/>
      <c r="H255" s="172"/>
      <c r="I255" s="172"/>
      <c r="J255" s="232"/>
      <c r="K255" s="20"/>
      <c r="L255" s="20"/>
      <c r="M255" s="20"/>
      <c r="N255" s="20"/>
      <c r="O255" s="20"/>
      <c r="P255" s="20"/>
      <c r="Q255" s="20"/>
      <c r="R255" s="20"/>
      <c r="S255" s="20"/>
      <c r="T255" s="20"/>
      <c r="U255" s="20"/>
      <c r="V255" s="20"/>
      <c r="W255" s="20"/>
      <c r="X255" s="20"/>
      <c r="Y255" s="20"/>
      <c r="Z255" s="20"/>
    </row>
    <row r="256" spans="2:26" ht="15.75" hidden="1" customHeight="1">
      <c r="B256" s="20"/>
      <c r="C256" s="170"/>
      <c r="D256" s="70"/>
      <c r="E256" s="71"/>
      <c r="F256" s="170"/>
      <c r="G256" s="70"/>
      <c r="H256" s="172"/>
      <c r="I256" s="172"/>
      <c r="J256" s="232"/>
      <c r="K256" s="20"/>
      <c r="L256" s="20"/>
      <c r="M256" s="20"/>
      <c r="N256" s="20"/>
      <c r="O256" s="20"/>
      <c r="P256" s="20"/>
      <c r="Q256" s="20"/>
      <c r="R256" s="20"/>
      <c r="S256" s="20"/>
      <c r="T256" s="20"/>
      <c r="U256" s="20"/>
      <c r="V256" s="20"/>
      <c r="W256" s="20"/>
      <c r="X256" s="20"/>
      <c r="Y256" s="20"/>
      <c r="Z256" s="20"/>
    </row>
    <row r="257" spans="2:26" ht="15.75" hidden="1" customHeight="1">
      <c r="B257" s="20"/>
      <c r="C257" s="170"/>
      <c r="D257" s="70"/>
      <c r="E257" s="71"/>
      <c r="F257" s="170"/>
      <c r="G257" s="70"/>
      <c r="H257" s="172"/>
      <c r="I257" s="172"/>
      <c r="J257" s="232"/>
      <c r="K257" s="20"/>
      <c r="L257" s="20"/>
      <c r="M257" s="20"/>
      <c r="N257" s="20"/>
      <c r="O257" s="20"/>
      <c r="P257" s="20"/>
      <c r="Q257" s="20"/>
      <c r="R257" s="20"/>
      <c r="S257" s="20"/>
      <c r="T257" s="20"/>
      <c r="U257" s="20"/>
      <c r="V257" s="20"/>
      <c r="W257" s="20"/>
      <c r="X257" s="20"/>
      <c r="Y257" s="20"/>
      <c r="Z257" s="20"/>
    </row>
    <row r="258" spans="2:26" ht="15.75" hidden="1" customHeight="1">
      <c r="B258" s="20"/>
      <c r="C258" s="170"/>
      <c r="D258" s="70"/>
      <c r="E258" s="71"/>
      <c r="F258" s="170"/>
      <c r="G258" s="70"/>
      <c r="H258" s="172"/>
      <c r="I258" s="172"/>
      <c r="J258" s="232"/>
      <c r="K258" s="20"/>
      <c r="L258" s="20"/>
      <c r="M258" s="20"/>
      <c r="N258" s="20"/>
      <c r="O258" s="20"/>
      <c r="P258" s="20"/>
      <c r="Q258" s="20"/>
      <c r="R258" s="20"/>
      <c r="S258" s="20"/>
      <c r="T258" s="20"/>
      <c r="U258" s="20"/>
      <c r="V258" s="20"/>
      <c r="W258" s="20"/>
      <c r="X258" s="20"/>
      <c r="Y258" s="20"/>
      <c r="Z258" s="20"/>
    </row>
    <row r="259" spans="2:26" ht="15.75" hidden="1" customHeight="1">
      <c r="B259" s="20"/>
      <c r="C259" s="170"/>
      <c r="D259" s="70"/>
      <c r="E259" s="71"/>
      <c r="F259" s="170"/>
      <c r="G259" s="70"/>
      <c r="H259" s="172"/>
      <c r="I259" s="172"/>
      <c r="J259" s="232"/>
      <c r="K259" s="20"/>
      <c r="L259" s="20"/>
      <c r="M259" s="20"/>
      <c r="N259" s="20"/>
      <c r="O259" s="20"/>
      <c r="P259" s="20"/>
      <c r="Q259" s="20"/>
      <c r="R259" s="20"/>
      <c r="S259" s="20"/>
      <c r="T259" s="20"/>
      <c r="U259" s="20"/>
      <c r="V259" s="20"/>
      <c r="W259" s="20"/>
      <c r="X259" s="20"/>
      <c r="Y259" s="20"/>
      <c r="Z259" s="20"/>
    </row>
    <row r="260" spans="2:26" ht="15.75" hidden="1" customHeight="1">
      <c r="B260" s="20"/>
      <c r="C260" s="170"/>
      <c r="D260" s="70"/>
      <c r="E260" s="71"/>
      <c r="F260" s="170"/>
      <c r="G260" s="70"/>
      <c r="H260" s="172"/>
      <c r="I260" s="172"/>
      <c r="J260" s="232"/>
      <c r="K260" s="20"/>
      <c r="L260" s="20"/>
      <c r="M260" s="20"/>
      <c r="N260" s="20"/>
      <c r="O260" s="20"/>
      <c r="P260" s="20"/>
      <c r="Q260" s="20"/>
      <c r="R260" s="20"/>
      <c r="S260" s="20"/>
      <c r="T260" s="20"/>
      <c r="U260" s="20"/>
      <c r="V260" s="20"/>
      <c r="W260" s="20"/>
      <c r="X260" s="20"/>
      <c r="Y260" s="20"/>
      <c r="Z260" s="20"/>
    </row>
    <row r="261" spans="2:26" ht="15.75" hidden="1" customHeight="1">
      <c r="B261" s="20"/>
      <c r="C261" s="170"/>
      <c r="D261" s="70"/>
      <c r="E261" s="71"/>
      <c r="F261" s="170"/>
      <c r="G261" s="70"/>
      <c r="H261" s="172"/>
      <c r="I261" s="172"/>
      <c r="J261" s="232"/>
      <c r="K261" s="20"/>
      <c r="L261" s="20"/>
      <c r="M261" s="20"/>
      <c r="N261" s="20"/>
      <c r="O261" s="20"/>
      <c r="P261" s="20"/>
      <c r="Q261" s="20"/>
      <c r="R261" s="20"/>
      <c r="S261" s="20"/>
      <c r="T261" s="20"/>
      <c r="U261" s="20"/>
      <c r="V261" s="20"/>
      <c r="W261" s="20"/>
      <c r="X261" s="20"/>
      <c r="Y261" s="20"/>
      <c r="Z261" s="20"/>
    </row>
    <row r="262" spans="2:26" ht="15.75" hidden="1" customHeight="1">
      <c r="B262" s="20"/>
      <c r="C262" s="170"/>
      <c r="D262" s="70"/>
      <c r="E262" s="71"/>
      <c r="F262" s="170"/>
      <c r="G262" s="70"/>
      <c r="H262" s="172"/>
      <c r="I262" s="172"/>
      <c r="J262" s="232"/>
      <c r="K262" s="20"/>
      <c r="L262" s="20"/>
      <c r="M262" s="20"/>
      <c r="N262" s="20"/>
      <c r="O262" s="20"/>
      <c r="P262" s="20"/>
      <c r="Q262" s="20"/>
      <c r="R262" s="20"/>
      <c r="S262" s="20"/>
      <c r="T262" s="20"/>
      <c r="U262" s="20"/>
      <c r="V262" s="20"/>
      <c r="W262" s="20"/>
      <c r="X262" s="20"/>
      <c r="Y262" s="20"/>
      <c r="Z262" s="20"/>
    </row>
    <row r="263" spans="2:26" ht="15.75" hidden="1" customHeight="1">
      <c r="B263" s="20"/>
      <c r="C263" s="170"/>
      <c r="D263" s="70"/>
      <c r="E263" s="71"/>
      <c r="F263" s="170"/>
      <c r="G263" s="70"/>
      <c r="H263" s="172"/>
      <c r="I263" s="172"/>
      <c r="J263" s="232"/>
      <c r="K263" s="20"/>
      <c r="L263" s="20"/>
      <c r="M263" s="20"/>
      <c r="N263" s="20"/>
      <c r="O263" s="20"/>
      <c r="P263" s="20"/>
      <c r="Q263" s="20"/>
      <c r="R263" s="20"/>
      <c r="S263" s="20"/>
      <c r="T263" s="20"/>
      <c r="U263" s="20"/>
      <c r="V263" s="20"/>
      <c r="W263" s="20"/>
      <c r="X263" s="20"/>
      <c r="Y263" s="20"/>
      <c r="Z263" s="20"/>
    </row>
    <row r="264" spans="2:26" ht="15.75" hidden="1" customHeight="1">
      <c r="B264" s="20"/>
      <c r="C264" s="170"/>
      <c r="D264" s="70"/>
      <c r="E264" s="71"/>
      <c r="F264" s="170"/>
      <c r="G264" s="70"/>
      <c r="H264" s="172"/>
      <c r="I264" s="172"/>
      <c r="J264" s="232"/>
      <c r="K264" s="20"/>
      <c r="L264" s="20"/>
      <c r="M264" s="20"/>
      <c r="N264" s="20"/>
      <c r="O264" s="20"/>
      <c r="P264" s="20"/>
      <c r="Q264" s="20"/>
      <c r="R264" s="20"/>
      <c r="S264" s="20"/>
      <c r="T264" s="20"/>
      <c r="U264" s="20"/>
      <c r="V264" s="20"/>
      <c r="W264" s="20"/>
      <c r="X264" s="20"/>
      <c r="Y264" s="20"/>
      <c r="Z264" s="20"/>
    </row>
    <row r="265" spans="2:26" ht="15.75" hidden="1" customHeight="1">
      <c r="B265" s="20"/>
      <c r="C265" s="170"/>
      <c r="D265" s="70"/>
      <c r="E265" s="71"/>
      <c r="F265" s="170"/>
      <c r="G265" s="70"/>
      <c r="H265" s="172"/>
      <c r="I265" s="172"/>
      <c r="J265" s="232"/>
      <c r="K265" s="20"/>
      <c r="L265" s="20"/>
      <c r="M265" s="20"/>
      <c r="N265" s="20"/>
      <c r="O265" s="20"/>
      <c r="P265" s="20"/>
      <c r="Q265" s="20"/>
      <c r="R265" s="20"/>
      <c r="S265" s="20"/>
      <c r="T265" s="20"/>
      <c r="U265" s="20"/>
      <c r="V265" s="20"/>
      <c r="W265" s="20"/>
      <c r="X265" s="20"/>
      <c r="Y265" s="20"/>
      <c r="Z265" s="20"/>
    </row>
    <row r="266" spans="2:26" ht="15.75" hidden="1" customHeight="1">
      <c r="B266" s="20"/>
      <c r="C266" s="170"/>
      <c r="D266" s="70"/>
      <c r="E266" s="71"/>
      <c r="F266" s="170"/>
      <c r="G266" s="70"/>
      <c r="H266" s="172"/>
      <c r="I266" s="172"/>
      <c r="J266" s="232"/>
      <c r="K266" s="20"/>
      <c r="L266" s="20"/>
      <c r="M266" s="20"/>
      <c r="N266" s="20"/>
      <c r="O266" s="20"/>
      <c r="P266" s="20"/>
      <c r="Q266" s="20"/>
      <c r="R266" s="20"/>
      <c r="S266" s="20"/>
      <c r="T266" s="20"/>
      <c r="U266" s="20"/>
      <c r="V266" s="20"/>
      <c r="W266" s="20"/>
      <c r="X266" s="20"/>
      <c r="Y266" s="20"/>
      <c r="Z266" s="20"/>
    </row>
    <row r="267" spans="2:26" ht="15.75" hidden="1" customHeight="1">
      <c r="B267" s="20"/>
      <c r="C267" s="170"/>
      <c r="D267" s="70"/>
      <c r="E267" s="71"/>
      <c r="F267" s="170"/>
      <c r="G267" s="70"/>
      <c r="H267" s="172"/>
      <c r="I267" s="172"/>
      <c r="J267" s="232"/>
      <c r="K267" s="20"/>
      <c r="L267" s="20"/>
      <c r="M267" s="20"/>
      <c r="N267" s="20"/>
      <c r="O267" s="20"/>
      <c r="P267" s="20"/>
      <c r="Q267" s="20"/>
      <c r="R267" s="20"/>
      <c r="S267" s="20"/>
      <c r="T267" s="20"/>
      <c r="U267" s="20"/>
      <c r="V267" s="20"/>
      <c r="W267" s="20"/>
      <c r="X267" s="20"/>
      <c r="Y267" s="20"/>
      <c r="Z267" s="20"/>
    </row>
    <row r="268" spans="2:26" ht="15.75" hidden="1" customHeight="1">
      <c r="B268" s="20"/>
      <c r="C268" s="170"/>
      <c r="D268" s="70"/>
      <c r="E268" s="71"/>
      <c r="F268" s="170"/>
      <c r="G268" s="70"/>
      <c r="H268" s="172"/>
      <c r="I268" s="172"/>
      <c r="J268" s="232"/>
      <c r="K268" s="20"/>
      <c r="L268" s="20"/>
      <c r="M268" s="20"/>
      <c r="N268" s="20"/>
      <c r="O268" s="20"/>
      <c r="P268" s="20"/>
      <c r="Q268" s="20"/>
      <c r="R268" s="20"/>
      <c r="S268" s="20"/>
      <c r="T268" s="20"/>
      <c r="U268" s="20"/>
      <c r="V268" s="20"/>
      <c r="W268" s="20"/>
      <c r="X268" s="20"/>
      <c r="Y268" s="20"/>
      <c r="Z268" s="20"/>
    </row>
    <row r="269" spans="2:26" ht="15.75" hidden="1" customHeight="1">
      <c r="B269" s="20"/>
      <c r="C269" s="170"/>
      <c r="D269" s="70"/>
      <c r="E269" s="71"/>
      <c r="F269" s="170"/>
      <c r="G269" s="70"/>
      <c r="H269" s="172"/>
      <c r="I269" s="172"/>
      <c r="J269" s="232"/>
      <c r="K269" s="20"/>
      <c r="L269" s="20"/>
      <c r="M269" s="20"/>
      <c r="N269" s="20"/>
      <c r="O269" s="20"/>
      <c r="P269" s="20"/>
      <c r="Q269" s="20"/>
      <c r="R269" s="20"/>
      <c r="S269" s="20"/>
      <c r="T269" s="20"/>
      <c r="U269" s="20"/>
      <c r="V269" s="20"/>
      <c r="W269" s="20"/>
      <c r="X269" s="20"/>
      <c r="Y269" s="20"/>
      <c r="Z269" s="20"/>
    </row>
    <row r="270" spans="2:26" ht="15.75" hidden="1" customHeight="1">
      <c r="B270" s="20"/>
      <c r="C270" s="170"/>
      <c r="D270" s="70"/>
      <c r="E270" s="71"/>
      <c r="F270" s="170"/>
      <c r="G270" s="70"/>
      <c r="H270" s="172"/>
      <c r="I270" s="172"/>
      <c r="J270" s="232"/>
      <c r="K270" s="20"/>
      <c r="L270" s="20"/>
      <c r="M270" s="20"/>
      <c r="N270" s="20"/>
      <c r="O270" s="20"/>
      <c r="P270" s="20"/>
      <c r="Q270" s="20"/>
      <c r="R270" s="20"/>
      <c r="S270" s="20"/>
      <c r="T270" s="20"/>
      <c r="U270" s="20"/>
      <c r="V270" s="20"/>
      <c r="W270" s="20"/>
      <c r="X270" s="20"/>
      <c r="Y270" s="20"/>
      <c r="Z270" s="20"/>
    </row>
    <row r="271" spans="2:26" ht="15.75" hidden="1" customHeight="1">
      <c r="B271" s="20"/>
      <c r="C271" s="170"/>
      <c r="D271" s="70"/>
      <c r="E271" s="71"/>
      <c r="F271" s="170"/>
      <c r="G271" s="70"/>
      <c r="H271" s="172"/>
      <c r="I271" s="172"/>
      <c r="J271" s="232"/>
      <c r="K271" s="20"/>
      <c r="L271" s="20"/>
      <c r="M271" s="20"/>
      <c r="N271" s="20"/>
      <c r="O271" s="20"/>
      <c r="P271" s="20"/>
      <c r="Q271" s="20"/>
      <c r="R271" s="20"/>
      <c r="S271" s="20"/>
      <c r="T271" s="20"/>
      <c r="U271" s="20"/>
      <c r="V271" s="20"/>
      <c r="W271" s="20"/>
      <c r="X271" s="20"/>
      <c r="Y271" s="20"/>
      <c r="Z271" s="20"/>
    </row>
    <row r="272" spans="2:26" ht="15.75" hidden="1" customHeight="1">
      <c r="B272" s="20"/>
      <c r="C272" s="170"/>
      <c r="D272" s="70"/>
      <c r="E272" s="71"/>
      <c r="F272" s="170"/>
      <c r="G272" s="70"/>
      <c r="H272" s="172"/>
      <c r="I272" s="172"/>
      <c r="J272" s="232"/>
      <c r="K272" s="20"/>
      <c r="L272" s="20"/>
      <c r="M272" s="20"/>
      <c r="N272" s="20"/>
      <c r="O272" s="20"/>
      <c r="P272" s="20"/>
      <c r="Q272" s="20"/>
      <c r="R272" s="20"/>
      <c r="S272" s="20"/>
      <c r="T272" s="20"/>
      <c r="U272" s="20"/>
      <c r="V272" s="20"/>
      <c r="W272" s="20"/>
      <c r="X272" s="20"/>
      <c r="Y272" s="20"/>
      <c r="Z272" s="20"/>
    </row>
    <row r="273" spans="2:26" ht="15.75" hidden="1" customHeight="1">
      <c r="B273" s="20"/>
      <c r="C273" s="170"/>
      <c r="D273" s="70"/>
      <c r="E273" s="71"/>
      <c r="F273" s="170"/>
      <c r="G273" s="70"/>
      <c r="H273" s="172"/>
      <c r="I273" s="172"/>
      <c r="J273" s="232"/>
      <c r="K273" s="20"/>
      <c r="L273" s="20"/>
      <c r="M273" s="20"/>
      <c r="N273" s="20"/>
      <c r="O273" s="20"/>
      <c r="P273" s="20"/>
      <c r="Q273" s="20"/>
      <c r="R273" s="20"/>
      <c r="S273" s="20"/>
      <c r="T273" s="20"/>
      <c r="U273" s="20"/>
      <c r="V273" s="20"/>
      <c r="W273" s="20"/>
      <c r="X273" s="20"/>
      <c r="Y273" s="20"/>
      <c r="Z273" s="20"/>
    </row>
    <row r="274" spans="2:26" ht="15.75" hidden="1" customHeight="1">
      <c r="B274" s="20"/>
      <c r="C274" s="170"/>
      <c r="D274" s="70"/>
      <c r="E274" s="71"/>
      <c r="F274" s="170"/>
      <c r="G274" s="70"/>
      <c r="H274" s="172"/>
      <c r="I274" s="172"/>
      <c r="J274" s="232"/>
      <c r="K274" s="20"/>
      <c r="L274" s="20"/>
      <c r="M274" s="20"/>
      <c r="N274" s="20"/>
      <c r="O274" s="20"/>
      <c r="P274" s="20"/>
      <c r="Q274" s="20"/>
      <c r="R274" s="20"/>
      <c r="S274" s="20"/>
      <c r="T274" s="20"/>
      <c r="U274" s="20"/>
      <c r="V274" s="20"/>
      <c r="W274" s="20"/>
      <c r="X274" s="20"/>
      <c r="Y274" s="20"/>
      <c r="Z274" s="20"/>
    </row>
    <row r="275" spans="2:26" ht="15.75" hidden="1" customHeight="1">
      <c r="B275" s="20"/>
      <c r="C275" s="170"/>
      <c r="D275" s="70"/>
      <c r="E275" s="71"/>
      <c r="F275" s="170"/>
      <c r="G275" s="70"/>
      <c r="H275" s="172"/>
      <c r="I275" s="172"/>
      <c r="J275" s="232"/>
      <c r="K275" s="20"/>
      <c r="L275" s="20"/>
      <c r="M275" s="20"/>
      <c r="N275" s="20"/>
      <c r="O275" s="20"/>
      <c r="P275" s="20"/>
      <c r="Q275" s="20"/>
      <c r="R275" s="20"/>
      <c r="S275" s="20"/>
      <c r="T275" s="20"/>
      <c r="U275" s="20"/>
      <c r="V275" s="20"/>
      <c r="W275" s="20"/>
      <c r="X275" s="20"/>
      <c r="Y275" s="20"/>
      <c r="Z275" s="20"/>
    </row>
    <row r="276" spans="2:26" ht="15.75" hidden="1" customHeight="1">
      <c r="B276" s="20"/>
      <c r="C276" s="170"/>
      <c r="D276" s="70"/>
      <c r="E276" s="71"/>
      <c r="F276" s="170"/>
      <c r="G276" s="70"/>
      <c r="H276" s="172"/>
      <c r="I276" s="172"/>
      <c r="J276" s="232"/>
      <c r="K276" s="20"/>
      <c r="L276" s="20"/>
      <c r="M276" s="20"/>
      <c r="N276" s="20"/>
      <c r="O276" s="20"/>
      <c r="P276" s="20"/>
      <c r="Q276" s="20"/>
      <c r="R276" s="20"/>
      <c r="S276" s="20"/>
      <c r="T276" s="20"/>
      <c r="U276" s="20"/>
      <c r="V276" s="20"/>
      <c r="W276" s="20"/>
      <c r="X276" s="20"/>
      <c r="Y276" s="20"/>
      <c r="Z276" s="20"/>
    </row>
    <row r="277" spans="2:26" ht="15.75" hidden="1" customHeight="1">
      <c r="B277" s="20"/>
      <c r="C277" s="170"/>
      <c r="D277" s="70"/>
      <c r="E277" s="71"/>
      <c r="F277" s="170"/>
      <c r="G277" s="70"/>
      <c r="H277" s="172"/>
      <c r="I277" s="172"/>
      <c r="J277" s="232"/>
      <c r="K277" s="20"/>
      <c r="L277" s="20"/>
      <c r="M277" s="20"/>
      <c r="N277" s="20"/>
      <c r="O277" s="20"/>
      <c r="P277" s="20"/>
      <c r="Q277" s="20"/>
      <c r="R277" s="20"/>
      <c r="S277" s="20"/>
      <c r="T277" s="20"/>
      <c r="U277" s="20"/>
      <c r="V277" s="20"/>
      <c r="W277" s="20"/>
      <c r="X277" s="20"/>
      <c r="Y277" s="20"/>
      <c r="Z277" s="20"/>
    </row>
    <row r="278" spans="2:26" ht="15.75" hidden="1" customHeight="1">
      <c r="B278" s="20"/>
      <c r="C278" s="170"/>
      <c r="D278" s="70"/>
      <c r="E278" s="71"/>
      <c r="F278" s="170"/>
      <c r="G278" s="70"/>
      <c r="H278" s="172"/>
      <c r="I278" s="172"/>
      <c r="J278" s="232"/>
      <c r="K278" s="20"/>
      <c r="L278" s="20"/>
      <c r="M278" s="20"/>
      <c r="N278" s="20"/>
      <c r="O278" s="20"/>
      <c r="P278" s="20"/>
      <c r="Q278" s="20"/>
      <c r="R278" s="20"/>
      <c r="S278" s="20"/>
      <c r="T278" s="20"/>
      <c r="U278" s="20"/>
      <c r="V278" s="20"/>
      <c r="W278" s="20"/>
      <c r="X278" s="20"/>
      <c r="Y278" s="20"/>
      <c r="Z278" s="20"/>
    </row>
    <row r="279" spans="2:26" ht="15.75" hidden="1" customHeight="1">
      <c r="B279" s="20"/>
      <c r="C279" s="170"/>
      <c r="D279" s="70"/>
      <c r="E279" s="71"/>
      <c r="F279" s="170"/>
      <c r="G279" s="70"/>
      <c r="H279" s="172"/>
      <c r="I279" s="172"/>
      <c r="J279" s="232"/>
      <c r="K279" s="20"/>
      <c r="L279" s="20"/>
      <c r="M279" s="20"/>
      <c r="N279" s="20"/>
      <c r="O279" s="20"/>
      <c r="P279" s="20"/>
      <c r="Q279" s="20"/>
      <c r="R279" s="20"/>
      <c r="S279" s="20"/>
      <c r="T279" s="20"/>
      <c r="U279" s="20"/>
      <c r="V279" s="20"/>
      <c r="W279" s="20"/>
      <c r="X279" s="20"/>
      <c r="Y279" s="20"/>
      <c r="Z279" s="20"/>
    </row>
    <row r="280" spans="2:26" ht="15.75" hidden="1" customHeight="1">
      <c r="B280" s="20"/>
      <c r="C280" s="170"/>
      <c r="D280" s="70"/>
      <c r="E280" s="71"/>
      <c r="F280" s="170"/>
      <c r="G280" s="70"/>
      <c r="H280" s="172"/>
      <c r="I280" s="172"/>
      <c r="J280" s="232"/>
      <c r="K280" s="20"/>
      <c r="L280" s="20"/>
      <c r="M280" s="20"/>
      <c r="N280" s="20"/>
      <c r="O280" s="20"/>
      <c r="P280" s="20"/>
      <c r="Q280" s="20"/>
      <c r="R280" s="20"/>
      <c r="S280" s="20"/>
      <c r="T280" s="20"/>
      <c r="U280" s="20"/>
      <c r="V280" s="20"/>
      <c r="W280" s="20"/>
      <c r="X280" s="20"/>
      <c r="Y280" s="20"/>
      <c r="Z280" s="20"/>
    </row>
    <row r="281" spans="2:26" ht="15.75" hidden="1" customHeight="1">
      <c r="B281" s="20"/>
      <c r="C281" s="170"/>
      <c r="D281" s="70"/>
      <c r="E281" s="71"/>
      <c r="F281" s="170"/>
      <c r="G281" s="70"/>
      <c r="H281" s="172"/>
      <c r="I281" s="172"/>
      <c r="J281" s="232"/>
      <c r="K281" s="20"/>
      <c r="L281" s="20"/>
      <c r="M281" s="20"/>
      <c r="N281" s="20"/>
      <c r="O281" s="20"/>
      <c r="P281" s="20"/>
      <c r="Q281" s="20"/>
      <c r="R281" s="20"/>
      <c r="S281" s="20"/>
      <c r="T281" s="20"/>
      <c r="U281" s="20"/>
      <c r="V281" s="20"/>
      <c r="W281" s="20"/>
      <c r="X281" s="20"/>
      <c r="Y281" s="20"/>
      <c r="Z281" s="20"/>
    </row>
    <row r="282" spans="2:26" ht="15.75" hidden="1" customHeight="1">
      <c r="B282" s="20"/>
      <c r="C282" s="170"/>
      <c r="D282" s="70"/>
      <c r="E282" s="71"/>
      <c r="F282" s="170"/>
      <c r="G282" s="70"/>
      <c r="H282" s="172"/>
      <c r="I282" s="172"/>
      <c r="J282" s="232"/>
      <c r="K282" s="20"/>
      <c r="L282" s="20"/>
      <c r="M282" s="20"/>
      <c r="N282" s="20"/>
      <c r="O282" s="20"/>
      <c r="P282" s="20"/>
      <c r="Q282" s="20"/>
      <c r="R282" s="20"/>
      <c r="S282" s="20"/>
      <c r="T282" s="20"/>
      <c r="U282" s="20"/>
      <c r="V282" s="20"/>
      <c r="W282" s="20"/>
      <c r="X282" s="20"/>
      <c r="Y282" s="20"/>
      <c r="Z282" s="20"/>
    </row>
    <row r="283" spans="2:26" ht="15.75" hidden="1" customHeight="1">
      <c r="B283" s="20"/>
      <c r="C283" s="170"/>
      <c r="D283" s="70"/>
      <c r="E283" s="71"/>
      <c r="F283" s="170"/>
      <c r="G283" s="70"/>
      <c r="H283" s="172"/>
      <c r="I283" s="172"/>
      <c r="J283" s="232"/>
      <c r="K283" s="20"/>
      <c r="L283" s="20"/>
      <c r="M283" s="20"/>
      <c r="N283" s="20"/>
      <c r="O283" s="20"/>
      <c r="P283" s="20"/>
      <c r="Q283" s="20"/>
      <c r="R283" s="20"/>
      <c r="S283" s="20"/>
      <c r="T283" s="20"/>
      <c r="U283" s="20"/>
      <c r="V283" s="20"/>
      <c r="W283" s="20"/>
      <c r="X283" s="20"/>
      <c r="Y283" s="20"/>
      <c r="Z283" s="20"/>
    </row>
    <row r="284" spans="2:26" ht="15.75" hidden="1" customHeight="1">
      <c r="B284" s="20"/>
      <c r="C284" s="170"/>
      <c r="D284" s="70"/>
      <c r="E284" s="71"/>
      <c r="F284" s="170"/>
      <c r="G284" s="70"/>
      <c r="H284" s="172"/>
      <c r="I284" s="172"/>
      <c r="J284" s="232"/>
      <c r="K284" s="20"/>
      <c r="L284" s="20"/>
      <c r="M284" s="20"/>
      <c r="N284" s="20"/>
      <c r="O284" s="20"/>
      <c r="P284" s="20"/>
      <c r="Q284" s="20"/>
      <c r="R284" s="20"/>
      <c r="S284" s="20"/>
      <c r="T284" s="20"/>
      <c r="U284" s="20"/>
      <c r="V284" s="20"/>
      <c r="W284" s="20"/>
      <c r="X284" s="20"/>
      <c r="Y284" s="20"/>
      <c r="Z284" s="20"/>
    </row>
    <row r="285" spans="2:26" ht="15.75" hidden="1" customHeight="1">
      <c r="B285" s="20"/>
      <c r="C285" s="170"/>
      <c r="D285" s="70"/>
      <c r="E285" s="71"/>
      <c r="F285" s="170"/>
      <c r="G285" s="70"/>
      <c r="H285" s="172"/>
      <c r="I285" s="172"/>
      <c r="J285" s="232"/>
      <c r="K285" s="20"/>
      <c r="L285" s="20"/>
      <c r="M285" s="20"/>
      <c r="N285" s="20"/>
      <c r="O285" s="20"/>
      <c r="P285" s="20"/>
      <c r="Q285" s="20"/>
      <c r="R285" s="20"/>
      <c r="S285" s="20"/>
      <c r="T285" s="20"/>
      <c r="U285" s="20"/>
      <c r="V285" s="20"/>
      <c r="W285" s="20"/>
      <c r="X285" s="20"/>
      <c r="Y285" s="20"/>
      <c r="Z285" s="20"/>
    </row>
    <row r="286" spans="2:26" ht="15.75" hidden="1" customHeight="1">
      <c r="B286" s="20"/>
      <c r="C286" s="170"/>
      <c r="D286" s="70"/>
      <c r="E286" s="71"/>
      <c r="F286" s="170"/>
      <c r="G286" s="70"/>
      <c r="H286" s="172"/>
      <c r="I286" s="172"/>
      <c r="J286" s="232"/>
      <c r="K286" s="20"/>
      <c r="L286" s="20"/>
      <c r="M286" s="20"/>
      <c r="N286" s="20"/>
      <c r="O286" s="20"/>
      <c r="P286" s="20"/>
      <c r="Q286" s="20"/>
      <c r="R286" s="20"/>
      <c r="S286" s="20"/>
      <c r="T286" s="20"/>
      <c r="U286" s="20"/>
      <c r="V286" s="20"/>
      <c r="W286" s="20"/>
      <c r="X286" s="20"/>
      <c r="Y286" s="20"/>
      <c r="Z286" s="20"/>
    </row>
    <row r="287" spans="2:26" ht="15.75" hidden="1" customHeight="1">
      <c r="B287" s="20"/>
      <c r="C287" s="170"/>
      <c r="D287" s="70"/>
      <c r="E287" s="71"/>
      <c r="F287" s="170"/>
      <c r="G287" s="70"/>
      <c r="H287" s="172"/>
      <c r="I287" s="172"/>
      <c r="J287" s="232"/>
      <c r="K287" s="20"/>
      <c r="L287" s="20"/>
      <c r="M287" s="20"/>
      <c r="N287" s="20"/>
      <c r="O287" s="20"/>
      <c r="P287" s="20"/>
      <c r="Q287" s="20"/>
      <c r="R287" s="20"/>
      <c r="S287" s="20"/>
      <c r="T287" s="20"/>
      <c r="U287" s="20"/>
      <c r="V287" s="20"/>
      <c r="W287" s="20"/>
      <c r="X287" s="20"/>
      <c r="Y287" s="20"/>
      <c r="Z287" s="20"/>
    </row>
    <row r="288" spans="2:26" ht="15.75" hidden="1" customHeight="1">
      <c r="B288" s="20"/>
      <c r="C288" s="170"/>
      <c r="D288" s="70"/>
      <c r="E288" s="71"/>
      <c r="F288" s="170"/>
      <c r="G288" s="70"/>
      <c r="H288" s="172"/>
      <c r="I288" s="172"/>
      <c r="J288" s="232"/>
      <c r="K288" s="20"/>
      <c r="L288" s="20"/>
      <c r="M288" s="20"/>
      <c r="N288" s="20"/>
      <c r="O288" s="20"/>
      <c r="P288" s="20"/>
      <c r="Q288" s="20"/>
      <c r="R288" s="20"/>
      <c r="S288" s="20"/>
      <c r="T288" s="20"/>
      <c r="U288" s="20"/>
      <c r="V288" s="20"/>
      <c r="W288" s="20"/>
      <c r="X288" s="20"/>
      <c r="Y288" s="20"/>
      <c r="Z288" s="20"/>
    </row>
    <row r="289" spans="2:26" ht="15.75" hidden="1" customHeight="1">
      <c r="B289" s="20"/>
      <c r="C289" s="170"/>
      <c r="D289" s="70"/>
      <c r="E289" s="71"/>
      <c r="F289" s="170"/>
      <c r="G289" s="70"/>
      <c r="H289" s="172"/>
      <c r="I289" s="172"/>
      <c r="J289" s="232"/>
      <c r="K289" s="20"/>
      <c r="L289" s="20"/>
      <c r="M289" s="20"/>
      <c r="N289" s="20"/>
      <c r="O289" s="20"/>
      <c r="P289" s="20"/>
      <c r="Q289" s="20"/>
      <c r="R289" s="20"/>
      <c r="S289" s="20"/>
      <c r="T289" s="20"/>
      <c r="U289" s="20"/>
      <c r="V289" s="20"/>
      <c r="W289" s="20"/>
      <c r="X289" s="20"/>
      <c r="Y289" s="20"/>
      <c r="Z289" s="20"/>
    </row>
    <row r="290" spans="2:26" ht="15.75" hidden="1" customHeight="1">
      <c r="B290" s="20"/>
      <c r="C290" s="170"/>
      <c r="D290" s="70"/>
      <c r="E290" s="71"/>
      <c r="F290" s="170"/>
      <c r="G290" s="70"/>
      <c r="H290" s="172"/>
      <c r="I290" s="172"/>
      <c r="J290" s="232"/>
      <c r="K290" s="20"/>
      <c r="L290" s="20"/>
      <c r="M290" s="20"/>
      <c r="N290" s="20"/>
      <c r="O290" s="20"/>
      <c r="P290" s="20"/>
      <c r="Q290" s="20"/>
      <c r="R290" s="20"/>
      <c r="S290" s="20"/>
      <c r="T290" s="20"/>
      <c r="U290" s="20"/>
      <c r="V290" s="20"/>
      <c r="W290" s="20"/>
      <c r="X290" s="20"/>
      <c r="Y290" s="20"/>
      <c r="Z290" s="20"/>
    </row>
    <row r="291" spans="2:26" ht="15.75" hidden="1" customHeight="1">
      <c r="B291" s="20"/>
      <c r="C291" s="170"/>
      <c r="D291" s="70"/>
      <c r="E291" s="71"/>
      <c r="F291" s="170"/>
      <c r="G291" s="70"/>
      <c r="H291" s="172"/>
      <c r="I291" s="172"/>
      <c r="J291" s="232"/>
      <c r="K291" s="20"/>
      <c r="L291" s="20"/>
      <c r="M291" s="20"/>
      <c r="N291" s="20"/>
      <c r="O291" s="20"/>
      <c r="P291" s="20"/>
      <c r="Q291" s="20"/>
      <c r="R291" s="20"/>
      <c r="S291" s="20"/>
      <c r="T291" s="20"/>
      <c r="U291" s="20"/>
      <c r="V291" s="20"/>
      <c r="W291" s="20"/>
      <c r="X291" s="20"/>
      <c r="Y291" s="20"/>
      <c r="Z291" s="20"/>
    </row>
    <row r="292" spans="2:26" ht="15.75" hidden="1" customHeight="1">
      <c r="B292" s="20"/>
      <c r="C292" s="170"/>
      <c r="D292" s="70"/>
      <c r="E292" s="71"/>
      <c r="F292" s="170"/>
      <c r="G292" s="70"/>
      <c r="H292" s="172"/>
      <c r="I292" s="172"/>
      <c r="J292" s="232"/>
      <c r="K292" s="20"/>
      <c r="L292" s="20"/>
      <c r="M292" s="20"/>
      <c r="N292" s="20"/>
      <c r="O292" s="20"/>
      <c r="P292" s="20"/>
      <c r="Q292" s="20"/>
      <c r="R292" s="20"/>
      <c r="S292" s="20"/>
      <c r="T292" s="20"/>
      <c r="U292" s="20"/>
      <c r="V292" s="20"/>
      <c r="W292" s="20"/>
      <c r="X292" s="20"/>
      <c r="Y292" s="20"/>
      <c r="Z292" s="20"/>
    </row>
    <row r="293" spans="2:26" ht="15.75" hidden="1" customHeight="1">
      <c r="B293" s="20"/>
      <c r="C293" s="170"/>
      <c r="D293" s="70"/>
      <c r="E293" s="71"/>
      <c r="F293" s="170"/>
      <c r="G293" s="70"/>
      <c r="H293" s="172"/>
      <c r="I293" s="172"/>
      <c r="J293" s="232"/>
      <c r="K293" s="20"/>
      <c r="L293" s="20"/>
      <c r="M293" s="20"/>
      <c r="N293" s="20"/>
      <c r="O293" s="20"/>
      <c r="P293" s="20"/>
      <c r="Q293" s="20"/>
      <c r="R293" s="20"/>
      <c r="S293" s="20"/>
      <c r="T293" s="20"/>
      <c r="U293" s="20"/>
      <c r="V293" s="20"/>
      <c r="W293" s="20"/>
      <c r="X293" s="20"/>
      <c r="Y293" s="20"/>
      <c r="Z293" s="20"/>
    </row>
    <row r="294" spans="2:26" ht="15.75" hidden="1" customHeight="1">
      <c r="B294" s="20"/>
      <c r="C294" s="170"/>
      <c r="D294" s="70"/>
      <c r="E294" s="71"/>
      <c r="F294" s="170"/>
      <c r="G294" s="70"/>
      <c r="H294" s="172"/>
      <c r="I294" s="172"/>
      <c r="J294" s="232"/>
      <c r="K294" s="20"/>
      <c r="L294" s="20"/>
      <c r="M294" s="20"/>
      <c r="N294" s="20"/>
      <c r="O294" s="20"/>
      <c r="P294" s="20"/>
      <c r="Q294" s="20"/>
      <c r="R294" s="20"/>
      <c r="S294" s="20"/>
      <c r="T294" s="20"/>
      <c r="U294" s="20"/>
      <c r="V294" s="20"/>
      <c r="W294" s="20"/>
      <c r="X294" s="20"/>
      <c r="Y294" s="20"/>
      <c r="Z294" s="20"/>
    </row>
    <row r="295" spans="2:26" ht="15.75" hidden="1" customHeight="1">
      <c r="B295" s="20"/>
      <c r="C295" s="170"/>
      <c r="D295" s="70"/>
      <c r="E295" s="71"/>
      <c r="F295" s="170"/>
      <c r="G295" s="70"/>
      <c r="H295" s="172"/>
      <c r="I295" s="172"/>
      <c r="J295" s="232"/>
      <c r="K295" s="20"/>
      <c r="L295" s="20"/>
      <c r="M295" s="20"/>
      <c r="N295" s="20"/>
      <c r="O295" s="20"/>
      <c r="P295" s="20"/>
      <c r="Q295" s="20"/>
      <c r="R295" s="20"/>
      <c r="S295" s="20"/>
      <c r="T295" s="20"/>
      <c r="U295" s="20"/>
      <c r="V295" s="20"/>
      <c r="W295" s="20"/>
      <c r="X295" s="20"/>
      <c r="Y295" s="20"/>
      <c r="Z295" s="20"/>
    </row>
    <row r="296" spans="2:26" ht="15.75" hidden="1" customHeight="1">
      <c r="B296" s="20"/>
      <c r="C296" s="170"/>
      <c r="D296" s="70"/>
      <c r="E296" s="71"/>
      <c r="F296" s="170"/>
      <c r="G296" s="70"/>
      <c r="H296" s="172"/>
      <c r="I296" s="172"/>
      <c r="J296" s="232"/>
      <c r="K296" s="20"/>
      <c r="L296" s="20"/>
      <c r="M296" s="20"/>
      <c r="N296" s="20"/>
      <c r="O296" s="20"/>
      <c r="P296" s="20"/>
      <c r="Q296" s="20"/>
      <c r="R296" s="20"/>
      <c r="S296" s="20"/>
      <c r="T296" s="20"/>
      <c r="U296" s="20"/>
      <c r="V296" s="20"/>
      <c r="W296" s="20"/>
      <c r="X296" s="20"/>
      <c r="Y296" s="20"/>
      <c r="Z296" s="20"/>
    </row>
    <row r="297" spans="2:26" ht="15.75" hidden="1" customHeight="1">
      <c r="J297" s="225"/>
    </row>
    <row r="298" spans="2:26" ht="15.75" hidden="1" customHeight="1">
      <c r="J298" s="225"/>
    </row>
    <row r="299" spans="2:26" ht="15.75" hidden="1" customHeight="1">
      <c r="J299" s="225"/>
    </row>
    <row r="300" spans="2:26" ht="15.75" hidden="1" customHeight="1">
      <c r="J300" s="225"/>
    </row>
    <row r="301" spans="2:26" ht="15.75" hidden="1" customHeight="1">
      <c r="J301" s="225"/>
    </row>
    <row r="302" spans="2:26" ht="15.75" hidden="1" customHeight="1">
      <c r="J302" s="225"/>
    </row>
    <row r="303" spans="2:26" ht="15.75" hidden="1" customHeight="1">
      <c r="J303" s="225"/>
    </row>
    <row r="304" spans="2:26" ht="15.75" hidden="1" customHeight="1">
      <c r="J304" s="225"/>
    </row>
    <row r="305" spans="10:10" ht="15.75" hidden="1" customHeight="1">
      <c r="J305" s="225"/>
    </row>
    <row r="306" spans="10:10" ht="15.75" hidden="1" customHeight="1">
      <c r="J306" s="225"/>
    </row>
    <row r="307" spans="10:10" ht="15.75" hidden="1" customHeight="1">
      <c r="J307" s="225"/>
    </row>
    <row r="308" spans="10:10" ht="15.75" hidden="1" customHeight="1">
      <c r="J308" s="225"/>
    </row>
    <row r="309" spans="10:10" ht="15.75" hidden="1" customHeight="1">
      <c r="J309" s="225"/>
    </row>
    <row r="310" spans="10:10" ht="15.75" hidden="1" customHeight="1">
      <c r="J310" s="225"/>
    </row>
    <row r="311" spans="10:10" ht="15.75" hidden="1" customHeight="1">
      <c r="J311" s="225"/>
    </row>
    <row r="312" spans="10:10" ht="15.75" hidden="1" customHeight="1">
      <c r="J312" s="225"/>
    </row>
    <row r="313" spans="10:10" ht="15.75" hidden="1" customHeight="1">
      <c r="J313" s="225"/>
    </row>
    <row r="314" spans="10:10" ht="15.75" hidden="1" customHeight="1">
      <c r="J314" s="225"/>
    </row>
    <row r="315" spans="10:10" ht="15.75" hidden="1" customHeight="1">
      <c r="J315" s="225"/>
    </row>
    <row r="316" spans="10:10" ht="15.75" hidden="1" customHeight="1">
      <c r="J316" s="225"/>
    </row>
    <row r="317" spans="10:10" ht="15.75" hidden="1" customHeight="1">
      <c r="J317" s="225"/>
    </row>
    <row r="318" spans="10:10" ht="15.75" hidden="1" customHeight="1">
      <c r="J318" s="225"/>
    </row>
    <row r="319" spans="10:10" ht="15.75" hidden="1" customHeight="1">
      <c r="J319" s="225"/>
    </row>
    <row r="320" spans="10:10" ht="15.75" hidden="1" customHeight="1">
      <c r="J320" s="225"/>
    </row>
    <row r="321" spans="10:10" ht="15.75" hidden="1" customHeight="1">
      <c r="J321" s="225"/>
    </row>
    <row r="322" spans="10:10" ht="15.75" hidden="1" customHeight="1">
      <c r="J322" s="225"/>
    </row>
    <row r="323" spans="10:10" ht="15.75" hidden="1" customHeight="1">
      <c r="J323" s="225"/>
    </row>
    <row r="324" spans="10:10" ht="15.75" hidden="1" customHeight="1">
      <c r="J324" s="225"/>
    </row>
    <row r="325" spans="10:10" ht="15.75" hidden="1" customHeight="1">
      <c r="J325" s="225"/>
    </row>
    <row r="326" spans="10:10" ht="15.75" hidden="1" customHeight="1">
      <c r="J326" s="225"/>
    </row>
    <row r="327" spans="10:10" ht="15.75" hidden="1" customHeight="1">
      <c r="J327" s="225"/>
    </row>
    <row r="328" spans="10:10" ht="15.75" hidden="1" customHeight="1">
      <c r="J328" s="225"/>
    </row>
    <row r="329" spans="10:10" ht="15.75" hidden="1" customHeight="1">
      <c r="J329" s="225"/>
    </row>
    <row r="330" spans="10:10" ht="15.75" hidden="1" customHeight="1">
      <c r="J330" s="225"/>
    </row>
    <row r="331" spans="10:10" ht="15.75" hidden="1" customHeight="1">
      <c r="J331" s="225"/>
    </row>
    <row r="332" spans="10:10" ht="15.75" hidden="1" customHeight="1">
      <c r="J332" s="225"/>
    </row>
    <row r="333" spans="10:10" ht="15.75" hidden="1" customHeight="1">
      <c r="J333" s="225"/>
    </row>
    <row r="334" spans="10:10" ht="15.75" hidden="1" customHeight="1">
      <c r="J334" s="225"/>
    </row>
    <row r="335" spans="10:10" ht="15.75" hidden="1" customHeight="1">
      <c r="J335" s="225"/>
    </row>
    <row r="336" spans="10:10" ht="15.75" hidden="1" customHeight="1">
      <c r="J336" s="225"/>
    </row>
    <row r="337" spans="10:10" ht="15.75" hidden="1" customHeight="1">
      <c r="J337" s="225"/>
    </row>
    <row r="338" spans="10:10" ht="15.75" hidden="1" customHeight="1">
      <c r="J338" s="225"/>
    </row>
    <row r="339" spans="10:10" ht="15.75" hidden="1" customHeight="1">
      <c r="J339" s="225"/>
    </row>
    <row r="340" spans="10:10" ht="15.75" hidden="1" customHeight="1">
      <c r="J340" s="225"/>
    </row>
    <row r="341" spans="10:10" ht="15.75" hidden="1" customHeight="1">
      <c r="J341" s="225"/>
    </row>
    <row r="342" spans="10:10" ht="15.75" hidden="1" customHeight="1">
      <c r="J342" s="225"/>
    </row>
    <row r="343" spans="10:10" ht="15.75" hidden="1" customHeight="1">
      <c r="J343" s="225"/>
    </row>
    <row r="344" spans="10:10" ht="15.75" hidden="1" customHeight="1">
      <c r="J344" s="225"/>
    </row>
    <row r="345" spans="10:10" ht="15.75" hidden="1" customHeight="1">
      <c r="J345" s="225"/>
    </row>
    <row r="346" spans="10:10" ht="15.75" hidden="1" customHeight="1">
      <c r="J346" s="225"/>
    </row>
    <row r="347" spans="10:10" ht="15.75" hidden="1" customHeight="1">
      <c r="J347" s="225"/>
    </row>
    <row r="348" spans="10:10" ht="15.75" hidden="1" customHeight="1">
      <c r="J348" s="225"/>
    </row>
    <row r="349" spans="10:10" ht="15.75" hidden="1" customHeight="1">
      <c r="J349" s="225"/>
    </row>
    <row r="350" spans="10:10" ht="15.75" hidden="1" customHeight="1">
      <c r="J350" s="225"/>
    </row>
    <row r="351" spans="10:10" ht="15.75" hidden="1" customHeight="1">
      <c r="J351" s="225"/>
    </row>
    <row r="352" spans="10:10" ht="15.75" hidden="1" customHeight="1">
      <c r="J352" s="225"/>
    </row>
    <row r="353" spans="10:10" ht="15.75" hidden="1" customHeight="1">
      <c r="J353" s="225"/>
    </row>
    <row r="354" spans="10:10" ht="15.75" hidden="1" customHeight="1">
      <c r="J354" s="225"/>
    </row>
    <row r="355" spans="10:10" ht="15.75" hidden="1" customHeight="1">
      <c r="J355" s="225"/>
    </row>
    <row r="356" spans="10:10" ht="15.75" hidden="1" customHeight="1">
      <c r="J356" s="225"/>
    </row>
    <row r="357" spans="10:10" ht="15.75" hidden="1" customHeight="1">
      <c r="J357" s="225"/>
    </row>
    <row r="358" spans="10:10" ht="15.75" hidden="1" customHeight="1">
      <c r="J358" s="225"/>
    </row>
    <row r="359" spans="10:10" ht="15.75" hidden="1" customHeight="1">
      <c r="J359" s="225"/>
    </row>
    <row r="360" spans="10:10" ht="15.75" hidden="1" customHeight="1">
      <c r="J360" s="225"/>
    </row>
    <row r="361" spans="10:10" ht="15.75" hidden="1" customHeight="1">
      <c r="J361" s="225"/>
    </row>
    <row r="362" spans="10:10" ht="15.75" hidden="1" customHeight="1">
      <c r="J362" s="225"/>
    </row>
    <row r="363" spans="10:10" ht="15.75" hidden="1" customHeight="1">
      <c r="J363" s="225"/>
    </row>
    <row r="364" spans="10:10" ht="15.75" hidden="1" customHeight="1">
      <c r="J364" s="225"/>
    </row>
    <row r="365" spans="10:10" ht="15.75" hidden="1" customHeight="1">
      <c r="J365" s="225"/>
    </row>
    <row r="366" spans="10:10" ht="15.75" hidden="1" customHeight="1">
      <c r="J366" s="225"/>
    </row>
    <row r="367" spans="10:10" ht="15.75" hidden="1" customHeight="1">
      <c r="J367" s="225"/>
    </row>
    <row r="368" spans="10:10" ht="15.75" hidden="1" customHeight="1">
      <c r="J368" s="225"/>
    </row>
    <row r="369" spans="10:10" ht="15.75" hidden="1" customHeight="1">
      <c r="J369" s="225"/>
    </row>
    <row r="370" spans="10:10" ht="15.75" hidden="1" customHeight="1">
      <c r="J370" s="225"/>
    </row>
    <row r="371" spans="10:10" ht="15.75" hidden="1" customHeight="1">
      <c r="J371" s="225"/>
    </row>
    <row r="372" spans="10:10" ht="15.75" hidden="1" customHeight="1">
      <c r="J372" s="225"/>
    </row>
    <row r="373" spans="10:10" ht="15.75" hidden="1" customHeight="1">
      <c r="J373" s="225"/>
    </row>
    <row r="374" spans="10:10" ht="15.75" hidden="1" customHeight="1">
      <c r="J374" s="225"/>
    </row>
    <row r="375" spans="10:10" ht="15.75" hidden="1" customHeight="1">
      <c r="J375" s="225"/>
    </row>
    <row r="376" spans="10:10" ht="15.75" hidden="1" customHeight="1">
      <c r="J376" s="225"/>
    </row>
    <row r="377" spans="10:10" ht="15.75" hidden="1" customHeight="1">
      <c r="J377" s="225"/>
    </row>
    <row r="378" spans="10:10" ht="15.75" hidden="1" customHeight="1">
      <c r="J378" s="225"/>
    </row>
    <row r="379" spans="10:10" ht="15.75" hidden="1" customHeight="1">
      <c r="J379" s="225"/>
    </row>
    <row r="380" spans="10:10" ht="15.75" hidden="1" customHeight="1">
      <c r="J380" s="225"/>
    </row>
    <row r="381" spans="10:10" ht="15.75" hidden="1" customHeight="1">
      <c r="J381" s="225"/>
    </row>
    <row r="382" spans="10:10" ht="15.75" hidden="1" customHeight="1">
      <c r="J382" s="225"/>
    </row>
    <row r="383" spans="10:10" ht="15.75" hidden="1" customHeight="1">
      <c r="J383" s="225"/>
    </row>
    <row r="384" spans="10:10" ht="15.75" hidden="1" customHeight="1">
      <c r="J384" s="225"/>
    </row>
    <row r="385" spans="10:10" ht="15.75" hidden="1" customHeight="1">
      <c r="J385" s="225"/>
    </row>
    <row r="386" spans="10:10" ht="15.75" hidden="1" customHeight="1">
      <c r="J386" s="225"/>
    </row>
    <row r="387" spans="10:10" ht="15.75" hidden="1" customHeight="1">
      <c r="J387" s="225"/>
    </row>
    <row r="388" spans="10:10" ht="15.75" hidden="1" customHeight="1">
      <c r="J388" s="225"/>
    </row>
    <row r="389" spans="10:10" ht="15.75" hidden="1" customHeight="1">
      <c r="J389" s="225"/>
    </row>
    <row r="390" spans="10:10" ht="15.75" hidden="1" customHeight="1">
      <c r="J390" s="225"/>
    </row>
    <row r="391" spans="10:10" ht="15.75" hidden="1" customHeight="1">
      <c r="J391" s="225"/>
    </row>
    <row r="392" spans="10:10" ht="15.75" hidden="1" customHeight="1">
      <c r="J392" s="225"/>
    </row>
    <row r="393" spans="10:10" ht="15.75" hidden="1" customHeight="1">
      <c r="J393" s="225"/>
    </row>
    <row r="394" spans="10:10" ht="15.75" hidden="1" customHeight="1">
      <c r="J394" s="225"/>
    </row>
    <row r="395" spans="10:10" ht="15.75" hidden="1" customHeight="1">
      <c r="J395" s="225"/>
    </row>
    <row r="396" spans="10:10" ht="15.75" hidden="1" customHeight="1">
      <c r="J396" s="225"/>
    </row>
    <row r="397" spans="10:10" ht="15.75" hidden="1" customHeight="1">
      <c r="J397" s="225"/>
    </row>
    <row r="398" spans="10:10" ht="15.75" hidden="1" customHeight="1">
      <c r="J398" s="225"/>
    </row>
    <row r="399" spans="10:10" ht="15.75" hidden="1" customHeight="1">
      <c r="J399" s="225"/>
    </row>
    <row r="400" spans="10:10" ht="15.75" hidden="1" customHeight="1">
      <c r="J400" s="225"/>
    </row>
    <row r="401" spans="10:10" ht="15.75" hidden="1" customHeight="1">
      <c r="J401" s="225"/>
    </row>
    <row r="402" spans="10:10" ht="15.75" hidden="1" customHeight="1">
      <c r="J402" s="225"/>
    </row>
    <row r="403" spans="10:10" ht="15.75" hidden="1" customHeight="1">
      <c r="J403" s="225"/>
    </row>
    <row r="404" spans="10:10" ht="15.75" hidden="1" customHeight="1">
      <c r="J404" s="225"/>
    </row>
    <row r="405" spans="10:10" ht="15.75" hidden="1" customHeight="1">
      <c r="J405" s="225"/>
    </row>
    <row r="406" spans="10:10" ht="15.75" hidden="1" customHeight="1">
      <c r="J406" s="225"/>
    </row>
    <row r="407" spans="10:10" ht="15.75" hidden="1" customHeight="1">
      <c r="J407" s="225"/>
    </row>
    <row r="408" spans="10:10" ht="15.75" hidden="1" customHeight="1">
      <c r="J408" s="225"/>
    </row>
    <row r="409" spans="10:10" ht="15.75" hidden="1" customHeight="1">
      <c r="J409" s="225"/>
    </row>
    <row r="410" spans="10:10" ht="15.75" hidden="1" customHeight="1">
      <c r="J410" s="225"/>
    </row>
    <row r="411" spans="10:10" ht="15.75" hidden="1" customHeight="1">
      <c r="J411" s="225"/>
    </row>
    <row r="412" spans="10:10" ht="15.75" hidden="1" customHeight="1">
      <c r="J412" s="225"/>
    </row>
    <row r="413" spans="10:10" ht="15.75" hidden="1" customHeight="1">
      <c r="J413" s="225"/>
    </row>
    <row r="414" spans="10:10" ht="15.75" hidden="1" customHeight="1">
      <c r="J414" s="225"/>
    </row>
    <row r="415" spans="10:10" ht="15.75" hidden="1" customHeight="1">
      <c r="J415" s="225"/>
    </row>
    <row r="416" spans="10:10" ht="15.75" hidden="1" customHeight="1">
      <c r="J416" s="225"/>
    </row>
    <row r="417" spans="10:10" ht="15.75" hidden="1" customHeight="1">
      <c r="J417" s="225"/>
    </row>
    <row r="418" spans="10:10" ht="15.75" hidden="1" customHeight="1">
      <c r="J418" s="225"/>
    </row>
    <row r="419" spans="10:10" ht="15.75" hidden="1" customHeight="1">
      <c r="J419" s="225"/>
    </row>
    <row r="420" spans="10:10" ht="15.75" hidden="1" customHeight="1">
      <c r="J420" s="225"/>
    </row>
    <row r="421" spans="10:10" ht="15.75" hidden="1" customHeight="1">
      <c r="J421" s="225"/>
    </row>
    <row r="422" spans="10:10" ht="15.75" hidden="1" customHeight="1">
      <c r="J422" s="225"/>
    </row>
    <row r="423" spans="10:10" ht="15.75" hidden="1" customHeight="1">
      <c r="J423" s="225"/>
    </row>
    <row r="424" spans="10:10" ht="15.75" hidden="1" customHeight="1">
      <c r="J424" s="225"/>
    </row>
    <row r="425" spans="10:10" ht="15.75" hidden="1" customHeight="1">
      <c r="J425" s="225"/>
    </row>
    <row r="426" spans="10:10" ht="15.75" hidden="1" customHeight="1">
      <c r="J426" s="225"/>
    </row>
    <row r="427" spans="10:10" ht="15.75" hidden="1" customHeight="1">
      <c r="J427" s="225"/>
    </row>
    <row r="428" spans="10:10" ht="15.75" hidden="1" customHeight="1">
      <c r="J428" s="225"/>
    </row>
    <row r="429" spans="10:10" ht="15.75" hidden="1" customHeight="1">
      <c r="J429" s="225"/>
    </row>
    <row r="430" spans="10:10" ht="15.75" hidden="1" customHeight="1">
      <c r="J430" s="225"/>
    </row>
    <row r="431" spans="10:10" ht="15.75" hidden="1" customHeight="1">
      <c r="J431" s="225"/>
    </row>
    <row r="432" spans="10:10" ht="15.75" hidden="1" customHeight="1">
      <c r="J432" s="225"/>
    </row>
    <row r="433" spans="10:10" ht="15.75" hidden="1" customHeight="1">
      <c r="J433" s="225"/>
    </row>
    <row r="434" spans="10:10" ht="15.75" hidden="1" customHeight="1">
      <c r="J434" s="225"/>
    </row>
    <row r="435" spans="10:10" ht="15.75" hidden="1" customHeight="1">
      <c r="J435" s="225"/>
    </row>
    <row r="436" spans="10:10" ht="15.75" hidden="1" customHeight="1">
      <c r="J436" s="225"/>
    </row>
    <row r="437" spans="10:10" ht="15.75" hidden="1" customHeight="1">
      <c r="J437" s="225"/>
    </row>
    <row r="438" spans="10:10" ht="15.75" hidden="1" customHeight="1">
      <c r="J438" s="225"/>
    </row>
    <row r="439" spans="10:10" ht="15.75" hidden="1" customHeight="1">
      <c r="J439" s="225"/>
    </row>
    <row r="440" spans="10:10" ht="15.75" hidden="1" customHeight="1">
      <c r="J440" s="225"/>
    </row>
    <row r="441" spans="10:10" ht="15.75" hidden="1" customHeight="1">
      <c r="J441" s="225"/>
    </row>
    <row r="442" spans="10:10" ht="15.75" hidden="1" customHeight="1">
      <c r="J442" s="225"/>
    </row>
    <row r="443" spans="10:10" ht="15.75" hidden="1" customHeight="1">
      <c r="J443" s="225"/>
    </row>
    <row r="444" spans="10:10" ht="15.75" hidden="1" customHeight="1">
      <c r="J444" s="225"/>
    </row>
    <row r="445" spans="10:10" ht="15.75" hidden="1" customHeight="1">
      <c r="J445" s="225"/>
    </row>
    <row r="446" spans="10:10" ht="15.75" hidden="1" customHeight="1">
      <c r="J446" s="225"/>
    </row>
    <row r="447" spans="10:10" ht="15.75" hidden="1" customHeight="1">
      <c r="J447" s="225"/>
    </row>
    <row r="448" spans="10:10" ht="15.75" hidden="1" customHeight="1">
      <c r="J448" s="225"/>
    </row>
    <row r="449" spans="10:10" ht="15.75" hidden="1" customHeight="1">
      <c r="J449" s="225"/>
    </row>
    <row r="450" spans="10:10" ht="15.75" hidden="1" customHeight="1">
      <c r="J450" s="225"/>
    </row>
    <row r="451" spans="10:10" ht="15.75" hidden="1" customHeight="1">
      <c r="J451" s="225"/>
    </row>
    <row r="452" spans="10:10" ht="15.75" hidden="1" customHeight="1">
      <c r="J452" s="225"/>
    </row>
    <row r="453" spans="10:10" ht="15.75" hidden="1" customHeight="1">
      <c r="J453" s="225"/>
    </row>
    <row r="454" spans="10:10" ht="15.75" hidden="1" customHeight="1">
      <c r="J454" s="225"/>
    </row>
    <row r="455" spans="10:10" ht="15.75" hidden="1" customHeight="1">
      <c r="J455" s="225"/>
    </row>
    <row r="456" spans="10:10" ht="15.75" hidden="1" customHeight="1">
      <c r="J456" s="225"/>
    </row>
    <row r="457" spans="10:10" ht="15.75" hidden="1" customHeight="1">
      <c r="J457" s="225"/>
    </row>
    <row r="458" spans="10:10" ht="15.75" hidden="1" customHeight="1">
      <c r="J458" s="225"/>
    </row>
    <row r="459" spans="10:10" ht="15.75" hidden="1" customHeight="1">
      <c r="J459" s="225"/>
    </row>
    <row r="460" spans="10:10" ht="15.75" hidden="1" customHeight="1">
      <c r="J460" s="225"/>
    </row>
    <row r="461" spans="10:10" ht="15.75" hidden="1" customHeight="1">
      <c r="J461" s="225"/>
    </row>
    <row r="462" spans="10:10" ht="15.75" hidden="1" customHeight="1">
      <c r="J462" s="225"/>
    </row>
    <row r="463" spans="10:10" ht="15.75" hidden="1" customHeight="1">
      <c r="J463" s="225"/>
    </row>
    <row r="464" spans="10:10" ht="15.75" hidden="1" customHeight="1">
      <c r="J464" s="225"/>
    </row>
    <row r="465" spans="10:10" ht="15.75" hidden="1" customHeight="1">
      <c r="J465" s="225"/>
    </row>
    <row r="466" spans="10:10" ht="15.75" hidden="1" customHeight="1">
      <c r="J466" s="225"/>
    </row>
    <row r="467" spans="10:10" ht="15.75" hidden="1" customHeight="1">
      <c r="J467" s="225"/>
    </row>
    <row r="468" spans="10:10" ht="15.75" hidden="1" customHeight="1">
      <c r="J468" s="225"/>
    </row>
    <row r="469" spans="10:10" ht="15.75" hidden="1" customHeight="1">
      <c r="J469" s="225"/>
    </row>
    <row r="470" spans="10:10" ht="15.75" hidden="1" customHeight="1">
      <c r="J470" s="225"/>
    </row>
    <row r="471" spans="10:10" ht="15.75" hidden="1" customHeight="1">
      <c r="J471" s="225"/>
    </row>
    <row r="472" spans="10:10" ht="15.75" hidden="1" customHeight="1">
      <c r="J472" s="225"/>
    </row>
    <row r="473" spans="10:10" ht="15.75" hidden="1" customHeight="1">
      <c r="J473" s="225"/>
    </row>
    <row r="474" spans="10:10" ht="15.75" hidden="1" customHeight="1">
      <c r="J474" s="225"/>
    </row>
    <row r="475" spans="10:10" ht="15.75" hidden="1" customHeight="1">
      <c r="J475" s="225"/>
    </row>
    <row r="476" spans="10:10" ht="15.75" hidden="1" customHeight="1">
      <c r="J476" s="225"/>
    </row>
    <row r="477" spans="10:10" ht="15.75" hidden="1" customHeight="1">
      <c r="J477" s="225"/>
    </row>
    <row r="478" spans="10:10" ht="15.75" hidden="1" customHeight="1">
      <c r="J478" s="225"/>
    </row>
    <row r="479" spans="10:10" ht="15.75" hidden="1" customHeight="1">
      <c r="J479" s="225"/>
    </row>
    <row r="480" spans="10:10" ht="15.75" hidden="1" customHeight="1">
      <c r="J480" s="225"/>
    </row>
    <row r="481" spans="10:10" ht="15.75" hidden="1" customHeight="1">
      <c r="J481" s="225"/>
    </row>
    <row r="482" spans="10:10" ht="15.75" hidden="1" customHeight="1">
      <c r="J482" s="225"/>
    </row>
    <row r="483" spans="10:10" ht="15.75" hidden="1" customHeight="1">
      <c r="J483" s="225"/>
    </row>
    <row r="484" spans="10:10" ht="15.75" hidden="1" customHeight="1">
      <c r="J484" s="225"/>
    </row>
    <row r="485" spans="10:10" ht="15.75" hidden="1" customHeight="1">
      <c r="J485" s="225"/>
    </row>
    <row r="486" spans="10:10" ht="15.75" hidden="1" customHeight="1">
      <c r="J486" s="225"/>
    </row>
    <row r="487" spans="10:10" ht="15.75" hidden="1" customHeight="1">
      <c r="J487" s="225"/>
    </row>
    <row r="488" spans="10:10" ht="15.75" hidden="1" customHeight="1">
      <c r="J488" s="225"/>
    </row>
    <row r="489" spans="10:10" ht="15.75" hidden="1" customHeight="1">
      <c r="J489" s="225"/>
    </row>
    <row r="490" spans="10:10" ht="15.75" hidden="1" customHeight="1">
      <c r="J490" s="225"/>
    </row>
    <row r="491" spans="10:10" ht="15.75" hidden="1" customHeight="1">
      <c r="J491" s="225"/>
    </row>
    <row r="492" spans="10:10" ht="15.75" hidden="1" customHeight="1">
      <c r="J492" s="225"/>
    </row>
    <row r="493" spans="10:10" ht="15.75" hidden="1" customHeight="1">
      <c r="J493" s="225"/>
    </row>
    <row r="494" spans="10:10" ht="15.75" hidden="1" customHeight="1">
      <c r="J494" s="225"/>
    </row>
    <row r="495" spans="10:10" ht="15.75" hidden="1" customHeight="1">
      <c r="J495" s="225"/>
    </row>
    <row r="496" spans="10:10" ht="15.75" hidden="1" customHeight="1">
      <c r="J496" s="225"/>
    </row>
    <row r="497" spans="10:10" ht="15.75" hidden="1" customHeight="1">
      <c r="J497" s="225"/>
    </row>
    <row r="498" spans="10:10" ht="15.75" hidden="1" customHeight="1">
      <c r="J498" s="225"/>
    </row>
    <row r="499" spans="10:10" ht="15.75" hidden="1" customHeight="1">
      <c r="J499" s="225"/>
    </row>
    <row r="500" spans="10:10" ht="15.75" hidden="1" customHeight="1">
      <c r="J500" s="225"/>
    </row>
    <row r="501" spans="10:10" ht="15.75" hidden="1" customHeight="1">
      <c r="J501" s="225"/>
    </row>
    <row r="502" spans="10:10" ht="15.75" hidden="1" customHeight="1">
      <c r="J502" s="225"/>
    </row>
    <row r="503" spans="10:10" ht="15.75" hidden="1" customHeight="1">
      <c r="J503" s="225"/>
    </row>
    <row r="504" spans="10:10" ht="15.75" hidden="1" customHeight="1">
      <c r="J504" s="225"/>
    </row>
    <row r="505" spans="10:10" ht="15.75" hidden="1" customHeight="1">
      <c r="J505" s="225"/>
    </row>
    <row r="506" spans="10:10" ht="15.75" hidden="1" customHeight="1">
      <c r="J506" s="225"/>
    </row>
    <row r="507" spans="10:10" ht="15.75" hidden="1" customHeight="1">
      <c r="J507" s="225"/>
    </row>
    <row r="508" spans="10:10" ht="15.75" hidden="1" customHeight="1">
      <c r="J508" s="225"/>
    </row>
    <row r="509" spans="10:10" ht="15.75" hidden="1" customHeight="1">
      <c r="J509" s="225"/>
    </row>
    <row r="510" spans="10:10" ht="15.75" hidden="1" customHeight="1">
      <c r="J510" s="225"/>
    </row>
    <row r="511" spans="10:10" ht="15.75" hidden="1" customHeight="1">
      <c r="J511" s="225"/>
    </row>
    <row r="512" spans="10:10" ht="15.75" hidden="1" customHeight="1">
      <c r="J512" s="225"/>
    </row>
    <row r="513" spans="10:10" ht="15.75" hidden="1" customHeight="1">
      <c r="J513" s="225"/>
    </row>
    <row r="514" spans="10:10" ht="15.75" hidden="1" customHeight="1">
      <c r="J514" s="225"/>
    </row>
    <row r="515" spans="10:10" ht="15.75" hidden="1" customHeight="1">
      <c r="J515" s="225"/>
    </row>
    <row r="516" spans="10:10" ht="15.75" hidden="1" customHeight="1">
      <c r="J516" s="225"/>
    </row>
    <row r="517" spans="10:10" ht="15.75" hidden="1" customHeight="1">
      <c r="J517" s="225"/>
    </row>
    <row r="518" spans="10:10" ht="15.75" hidden="1" customHeight="1">
      <c r="J518" s="225"/>
    </row>
    <row r="519" spans="10:10" ht="15.75" hidden="1" customHeight="1">
      <c r="J519" s="225"/>
    </row>
    <row r="520" spans="10:10" ht="15.75" hidden="1" customHeight="1">
      <c r="J520" s="225"/>
    </row>
    <row r="521" spans="10:10" ht="15.75" hidden="1" customHeight="1">
      <c r="J521" s="225"/>
    </row>
    <row r="522" spans="10:10" ht="15.75" hidden="1" customHeight="1">
      <c r="J522" s="225"/>
    </row>
    <row r="523" spans="10:10" ht="15.75" hidden="1" customHeight="1">
      <c r="J523" s="225"/>
    </row>
    <row r="524" spans="10:10" ht="15.75" hidden="1" customHeight="1">
      <c r="J524" s="225"/>
    </row>
    <row r="525" spans="10:10" ht="15.75" hidden="1" customHeight="1">
      <c r="J525" s="225"/>
    </row>
    <row r="526" spans="10:10" ht="15.75" hidden="1" customHeight="1">
      <c r="J526" s="225"/>
    </row>
    <row r="527" spans="10:10" ht="15.75" hidden="1" customHeight="1">
      <c r="J527" s="225"/>
    </row>
    <row r="528" spans="10:10" ht="15.75" hidden="1" customHeight="1">
      <c r="J528" s="225"/>
    </row>
    <row r="529" spans="10:10" ht="15.75" hidden="1" customHeight="1">
      <c r="J529" s="225"/>
    </row>
    <row r="530" spans="10:10" ht="15.75" hidden="1" customHeight="1">
      <c r="J530" s="225"/>
    </row>
    <row r="531" spans="10:10" ht="15.75" hidden="1" customHeight="1">
      <c r="J531" s="225"/>
    </row>
    <row r="532" spans="10:10" ht="15.75" hidden="1" customHeight="1">
      <c r="J532" s="225"/>
    </row>
    <row r="533" spans="10:10" ht="15.75" hidden="1" customHeight="1">
      <c r="J533" s="225"/>
    </row>
    <row r="534" spans="10:10" ht="15.75" hidden="1" customHeight="1">
      <c r="J534" s="225"/>
    </row>
    <row r="535" spans="10:10" ht="15.75" hidden="1" customHeight="1">
      <c r="J535" s="225"/>
    </row>
    <row r="536" spans="10:10" ht="15.75" hidden="1" customHeight="1">
      <c r="J536" s="225"/>
    </row>
    <row r="537" spans="10:10" ht="15.75" hidden="1" customHeight="1">
      <c r="J537" s="225"/>
    </row>
    <row r="538" spans="10:10" ht="15.75" hidden="1" customHeight="1">
      <c r="J538" s="225"/>
    </row>
    <row r="539" spans="10:10" ht="15.75" hidden="1" customHeight="1">
      <c r="J539" s="225"/>
    </row>
    <row r="540" spans="10:10" ht="15.75" hidden="1" customHeight="1">
      <c r="J540" s="225"/>
    </row>
    <row r="541" spans="10:10" ht="15.75" hidden="1" customHeight="1">
      <c r="J541" s="225"/>
    </row>
    <row r="542" spans="10:10" ht="15.75" hidden="1" customHeight="1">
      <c r="J542" s="225"/>
    </row>
    <row r="543" spans="10:10" ht="15.75" hidden="1" customHeight="1">
      <c r="J543" s="225"/>
    </row>
    <row r="544" spans="10:10" ht="15.75" hidden="1" customHeight="1">
      <c r="J544" s="225"/>
    </row>
    <row r="545" spans="10:10" ht="15.75" hidden="1" customHeight="1">
      <c r="J545" s="225"/>
    </row>
    <row r="546" spans="10:10" ht="15.75" hidden="1" customHeight="1">
      <c r="J546" s="225"/>
    </row>
    <row r="547" spans="10:10" ht="15.75" hidden="1" customHeight="1">
      <c r="J547" s="225"/>
    </row>
    <row r="548" spans="10:10" ht="15.75" hidden="1" customHeight="1">
      <c r="J548" s="225"/>
    </row>
    <row r="549" spans="10:10" ht="15.75" hidden="1" customHeight="1">
      <c r="J549" s="225"/>
    </row>
    <row r="550" spans="10:10" ht="15.75" hidden="1" customHeight="1">
      <c r="J550" s="225"/>
    </row>
    <row r="551" spans="10:10" ht="15.75" hidden="1" customHeight="1">
      <c r="J551" s="225"/>
    </row>
    <row r="552" spans="10:10" ht="15.75" hidden="1" customHeight="1">
      <c r="J552" s="225"/>
    </row>
    <row r="553" spans="10:10" ht="15.75" hidden="1" customHeight="1">
      <c r="J553" s="225"/>
    </row>
    <row r="554" spans="10:10" ht="15.75" hidden="1" customHeight="1">
      <c r="J554" s="225"/>
    </row>
    <row r="555" spans="10:10" ht="15.75" hidden="1" customHeight="1">
      <c r="J555" s="225"/>
    </row>
    <row r="556" spans="10:10" ht="15.75" hidden="1" customHeight="1">
      <c r="J556" s="225"/>
    </row>
    <row r="557" spans="10:10" ht="15.75" hidden="1" customHeight="1">
      <c r="J557" s="225"/>
    </row>
    <row r="558" spans="10:10" ht="15.75" hidden="1" customHeight="1">
      <c r="J558" s="225"/>
    </row>
    <row r="559" spans="10:10" ht="15.75" hidden="1" customHeight="1">
      <c r="J559" s="225"/>
    </row>
    <row r="560" spans="10:10" ht="15.75" hidden="1" customHeight="1">
      <c r="J560" s="225"/>
    </row>
    <row r="561" spans="10:10" ht="15.75" hidden="1" customHeight="1">
      <c r="J561" s="225"/>
    </row>
    <row r="562" spans="10:10" ht="15.75" hidden="1" customHeight="1">
      <c r="J562" s="225"/>
    </row>
    <row r="563" spans="10:10" ht="15.75" hidden="1" customHeight="1">
      <c r="J563" s="225"/>
    </row>
    <row r="564" spans="10:10" ht="15.75" hidden="1" customHeight="1">
      <c r="J564" s="225"/>
    </row>
    <row r="565" spans="10:10" ht="15.75" hidden="1" customHeight="1">
      <c r="J565" s="225"/>
    </row>
    <row r="566" spans="10:10" ht="15.75" hidden="1" customHeight="1">
      <c r="J566" s="225"/>
    </row>
    <row r="567" spans="10:10" ht="15.75" hidden="1" customHeight="1">
      <c r="J567" s="225"/>
    </row>
    <row r="568" spans="10:10" ht="15.75" hidden="1" customHeight="1">
      <c r="J568" s="225"/>
    </row>
    <row r="569" spans="10:10" ht="15.75" hidden="1" customHeight="1">
      <c r="J569" s="225"/>
    </row>
    <row r="570" spans="10:10" ht="15.75" hidden="1" customHeight="1">
      <c r="J570" s="225"/>
    </row>
    <row r="571" spans="10:10" ht="15.75" hidden="1" customHeight="1">
      <c r="J571" s="225"/>
    </row>
    <row r="572" spans="10:10" ht="15.75" hidden="1" customHeight="1">
      <c r="J572" s="225"/>
    </row>
    <row r="573" spans="10:10" ht="15.75" hidden="1" customHeight="1">
      <c r="J573" s="225"/>
    </row>
    <row r="574" spans="10:10" ht="15.75" hidden="1" customHeight="1">
      <c r="J574" s="225"/>
    </row>
    <row r="575" spans="10:10" ht="15.75" hidden="1" customHeight="1">
      <c r="J575" s="225"/>
    </row>
    <row r="576" spans="10:10" ht="15.75" hidden="1" customHeight="1">
      <c r="J576" s="225"/>
    </row>
    <row r="577" spans="10:10" ht="15.75" hidden="1" customHeight="1">
      <c r="J577" s="225"/>
    </row>
    <row r="578" spans="10:10" ht="15.75" hidden="1" customHeight="1">
      <c r="J578" s="225"/>
    </row>
    <row r="579" spans="10:10" ht="15.75" hidden="1" customHeight="1">
      <c r="J579" s="225"/>
    </row>
    <row r="580" spans="10:10" ht="15.75" hidden="1" customHeight="1">
      <c r="J580" s="225"/>
    </row>
    <row r="581" spans="10:10" ht="15.75" hidden="1" customHeight="1">
      <c r="J581" s="225"/>
    </row>
    <row r="582" spans="10:10" ht="15.75" hidden="1" customHeight="1">
      <c r="J582" s="225"/>
    </row>
    <row r="583" spans="10:10" ht="15.75" hidden="1" customHeight="1">
      <c r="J583" s="225"/>
    </row>
    <row r="584" spans="10:10" ht="15.75" hidden="1" customHeight="1">
      <c r="J584" s="225"/>
    </row>
    <row r="585" spans="10:10" ht="15.75" hidden="1" customHeight="1">
      <c r="J585" s="225"/>
    </row>
    <row r="586" spans="10:10" ht="15.75" hidden="1" customHeight="1">
      <c r="J586" s="225"/>
    </row>
    <row r="587" spans="10:10" ht="15.75" hidden="1" customHeight="1">
      <c r="J587" s="225"/>
    </row>
    <row r="588" spans="10:10" ht="15.75" hidden="1" customHeight="1">
      <c r="J588" s="225"/>
    </row>
    <row r="589" spans="10:10" ht="15.75" hidden="1" customHeight="1">
      <c r="J589" s="225"/>
    </row>
    <row r="590" spans="10:10" ht="15.75" hidden="1" customHeight="1">
      <c r="J590" s="225"/>
    </row>
    <row r="591" spans="10:10" ht="15.75" hidden="1" customHeight="1">
      <c r="J591" s="225"/>
    </row>
    <row r="592" spans="10:10" ht="15.75" hidden="1" customHeight="1">
      <c r="J592" s="225"/>
    </row>
    <row r="593" spans="10:10" ht="15.75" hidden="1" customHeight="1">
      <c r="J593" s="225"/>
    </row>
    <row r="594" spans="10:10" ht="15.75" hidden="1" customHeight="1">
      <c r="J594" s="225"/>
    </row>
    <row r="595" spans="10:10" ht="15.75" hidden="1" customHeight="1">
      <c r="J595" s="225"/>
    </row>
    <row r="596" spans="10:10" ht="15.75" hidden="1" customHeight="1">
      <c r="J596" s="225"/>
    </row>
    <row r="597" spans="10:10" ht="15.75" hidden="1" customHeight="1">
      <c r="J597" s="225"/>
    </row>
    <row r="598" spans="10:10" ht="15.75" hidden="1" customHeight="1">
      <c r="J598" s="225"/>
    </row>
    <row r="599" spans="10:10" ht="15.75" hidden="1" customHeight="1">
      <c r="J599" s="225"/>
    </row>
    <row r="600" spans="10:10" ht="15.75" hidden="1" customHeight="1">
      <c r="J600" s="225"/>
    </row>
    <row r="601" spans="10:10" ht="15.75" hidden="1" customHeight="1">
      <c r="J601" s="225"/>
    </row>
    <row r="602" spans="10:10" ht="15.75" hidden="1" customHeight="1">
      <c r="J602" s="225"/>
    </row>
    <row r="603" spans="10:10" ht="15.75" hidden="1" customHeight="1">
      <c r="J603" s="225"/>
    </row>
    <row r="604" spans="10:10" ht="15.75" hidden="1" customHeight="1">
      <c r="J604" s="225"/>
    </row>
    <row r="605" spans="10:10" ht="15.75" hidden="1" customHeight="1">
      <c r="J605" s="225"/>
    </row>
    <row r="606" spans="10:10" ht="15.75" hidden="1" customHeight="1">
      <c r="J606" s="225"/>
    </row>
    <row r="607" spans="10:10" ht="15.75" hidden="1" customHeight="1">
      <c r="J607" s="225"/>
    </row>
    <row r="608" spans="10:10" ht="15.75" hidden="1" customHeight="1">
      <c r="J608" s="225"/>
    </row>
    <row r="609" spans="10:10" ht="15.75" hidden="1" customHeight="1">
      <c r="J609" s="225"/>
    </row>
    <row r="610" spans="10:10" ht="15.75" hidden="1" customHeight="1">
      <c r="J610" s="225"/>
    </row>
    <row r="611" spans="10:10" ht="15.75" hidden="1" customHeight="1">
      <c r="J611" s="225"/>
    </row>
    <row r="612" spans="10:10" ht="15.75" hidden="1" customHeight="1">
      <c r="J612" s="225"/>
    </row>
    <row r="613" spans="10:10" ht="15.75" hidden="1" customHeight="1">
      <c r="J613" s="225"/>
    </row>
    <row r="614" spans="10:10" ht="15.75" hidden="1" customHeight="1">
      <c r="J614" s="225"/>
    </row>
    <row r="615" spans="10:10" ht="15.75" hidden="1" customHeight="1">
      <c r="J615" s="225"/>
    </row>
    <row r="616" spans="10:10" ht="15.75" hidden="1" customHeight="1">
      <c r="J616" s="225"/>
    </row>
    <row r="617" spans="10:10" ht="15.75" hidden="1" customHeight="1">
      <c r="J617" s="225"/>
    </row>
    <row r="618" spans="10:10" ht="15.75" hidden="1" customHeight="1">
      <c r="J618" s="225"/>
    </row>
    <row r="619" spans="10:10" ht="15.75" hidden="1" customHeight="1">
      <c r="J619" s="225"/>
    </row>
    <row r="620" spans="10:10" ht="15.75" hidden="1" customHeight="1">
      <c r="J620" s="225"/>
    </row>
    <row r="621" spans="10:10" ht="15.75" hidden="1" customHeight="1">
      <c r="J621" s="225"/>
    </row>
    <row r="622" spans="10:10" ht="15.75" hidden="1" customHeight="1">
      <c r="J622" s="225"/>
    </row>
    <row r="623" spans="10:10" ht="15.75" hidden="1" customHeight="1">
      <c r="J623" s="225"/>
    </row>
    <row r="624" spans="10:10" ht="15.75" hidden="1" customHeight="1">
      <c r="J624" s="225"/>
    </row>
    <row r="625" spans="10:10" ht="15.75" hidden="1" customHeight="1">
      <c r="J625" s="225"/>
    </row>
    <row r="626" spans="10:10" ht="15.75" hidden="1" customHeight="1">
      <c r="J626" s="225"/>
    </row>
    <row r="627" spans="10:10" ht="15.75" hidden="1" customHeight="1">
      <c r="J627" s="225"/>
    </row>
    <row r="628" spans="10:10" ht="15.75" hidden="1" customHeight="1">
      <c r="J628" s="225"/>
    </row>
    <row r="629" spans="10:10" ht="15.75" hidden="1" customHeight="1">
      <c r="J629" s="225"/>
    </row>
    <row r="630" spans="10:10" ht="15.75" hidden="1" customHeight="1">
      <c r="J630" s="225"/>
    </row>
    <row r="631" spans="10:10" ht="15.75" hidden="1" customHeight="1">
      <c r="J631" s="225"/>
    </row>
    <row r="632" spans="10:10" ht="15.75" hidden="1" customHeight="1">
      <c r="J632" s="225"/>
    </row>
    <row r="633" spans="10:10" ht="15.75" hidden="1" customHeight="1">
      <c r="J633" s="225"/>
    </row>
    <row r="634" spans="10:10" ht="15.75" hidden="1" customHeight="1">
      <c r="J634" s="225"/>
    </row>
    <row r="635" spans="10:10" ht="15.75" hidden="1" customHeight="1">
      <c r="J635" s="225"/>
    </row>
    <row r="636" spans="10:10" ht="15.75" hidden="1" customHeight="1">
      <c r="J636" s="225"/>
    </row>
    <row r="637" spans="10:10" ht="15.75" hidden="1" customHeight="1">
      <c r="J637" s="225"/>
    </row>
    <row r="638" spans="10:10" ht="15.75" hidden="1" customHeight="1">
      <c r="J638" s="225"/>
    </row>
    <row r="639" spans="10:10" ht="15.75" hidden="1" customHeight="1">
      <c r="J639" s="225"/>
    </row>
    <row r="640" spans="10:10" ht="15.75" hidden="1" customHeight="1">
      <c r="J640" s="225"/>
    </row>
    <row r="641" spans="10:10" ht="15.75" hidden="1" customHeight="1">
      <c r="J641" s="225"/>
    </row>
    <row r="642" spans="10:10" ht="15.75" hidden="1" customHeight="1">
      <c r="J642" s="225"/>
    </row>
    <row r="643" spans="10:10" ht="15.75" hidden="1" customHeight="1">
      <c r="J643" s="225"/>
    </row>
    <row r="644" spans="10:10" ht="15.75" hidden="1" customHeight="1">
      <c r="J644" s="225"/>
    </row>
    <row r="645" spans="10:10" ht="15.75" hidden="1" customHeight="1">
      <c r="J645" s="225"/>
    </row>
    <row r="646" spans="10:10" ht="15.75" hidden="1" customHeight="1">
      <c r="J646" s="225"/>
    </row>
    <row r="647" spans="10:10" ht="15.75" hidden="1" customHeight="1">
      <c r="J647" s="225"/>
    </row>
    <row r="648" spans="10:10" ht="15.75" hidden="1" customHeight="1">
      <c r="J648" s="225"/>
    </row>
    <row r="649" spans="10:10" ht="15.75" hidden="1" customHeight="1">
      <c r="J649" s="225"/>
    </row>
    <row r="650" spans="10:10" ht="15.75" hidden="1" customHeight="1">
      <c r="J650" s="225"/>
    </row>
    <row r="651" spans="10:10" ht="15.75" hidden="1" customHeight="1">
      <c r="J651" s="225"/>
    </row>
    <row r="652" spans="10:10" ht="15.75" hidden="1" customHeight="1">
      <c r="J652" s="225"/>
    </row>
    <row r="653" spans="10:10" ht="15.75" hidden="1" customHeight="1">
      <c r="J653" s="225"/>
    </row>
    <row r="654" spans="10:10" ht="15.75" hidden="1" customHeight="1">
      <c r="J654" s="225"/>
    </row>
    <row r="655" spans="10:10" ht="15.75" hidden="1" customHeight="1">
      <c r="J655" s="225"/>
    </row>
    <row r="656" spans="10:10" ht="15.75" hidden="1" customHeight="1">
      <c r="J656" s="225"/>
    </row>
    <row r="657" spans="10:10" ht="15.75" hidden="1" customHeight="1">
      <c r="J657" s="225"/>
    </row>
    <row r="658" spans="10:10" ht="15.75" hidden="1" customHeight="1">
      <c r="J658" s="225"/>
    </row>
    <row r="659" spans="10:10" ht="15.75" hidden="1" customHeight="1">
      <c r="J659" s="225"/>
    </row>
    <row r="660" spans="10:10" ht="15.75" hidden="1" customHeight="1">
      <c r="J660" s="225"/>
    </row>
    <row r="661" spans="10:10" ht="15.75" hidden="1" customHeight="1">
      <c r="J661" s="225"/>
    </row>
    <row r="662" spans="10:10" ht="15.75" hidden="1" customHeight="1">
      <c r="J662" s="225"/>
    </row>
    <row r="663" spans="10:10" ht="15.75" hidden="1" customHeight="1">
      <c r="J663" s="225"/>
    </row>
    <row r="664" spans="10:10" ht="15.75" hidden="1" customHeight="1">
      <c r="J664" s="225"/>
    </row>
    <row r="665" spans="10:10" ht="15.75" hidden="1" customHeight="1">
      <c r="J665" s="225"/>
    </row>
    <row r="666" spans="10:10" ht="15.75" hidden="1" customHeight="1">
      <c r="J666" s="225"/>
    </row>
    <row r="667" spans="10:10" ht="15.75" hidden="1" customHeight="1">
      <c r="J667" s="225"/>
    </row>
    <row r="668" spans="10:10" ht="15.75" hidden="1" customHeight="1">
      <c r="J668" s="225"/>
    </row>
    <row r="669" spans="10:10" ht="15.75" hidden="1" customHeight="1">
      <c r="J669" s="225"/>
    </row>
    <row r="670" spans="10:10" ht="15.75" hidden="1" customHeight="1">
      <c r="J670" s="225"/>
    </row>
    <row r="671" spans="10:10" ht="15.75" hidden="1" customHeight="1">
      <c r="J671" s="225"/>
    </row>
    <row r="672" spans="10:10" ht="15.75" hidden="1" customHeight="1">
      <c r="J672" s="225"/>
    </row>
    <row r="673" spans="10:10" ht="15.75" hidden="1" customHeight="1">
      <c r="J673" s="225"/>
    </row>
    <row r="674" spans="10:10" ht="15.75" hidden="1" customHeight="1">
      <c r="J674" s="225"/>
    </row>
    <row r="675" spans="10:10" ht="15.75" hidden="1" customHeight="1">
      <c r="J675" s="225"/>
    </row>
    <row r="676" spans="10:10" ht="15.75" hidden="1" customHeight="1">
      <c r="J676" s="225"/>
    </row>
    <row r="677" spans="10:10" ht="15.75" hidden="1" customHeight="1">
      <c r="J677" s="225"/>
    </row>
    <row r="678" spans="10:10" ht="15.75" hidden="1" customHeight="1">
      <c r="J678" s="225"/>
    </row>
    <row r="679" spans="10:10" ht="15.75" hidden="1" customHeight="1">
      <c r="J679" s="225"/>
    </row>
    <row r="680" spans="10:10" ht="15.75" hidden="1" customHeight="1">
      <c r="J680" s="225"/>
    </row>
    <row r="681" spans="10:10" ht="15.75" hidden="1" customHeight="1">
      <c r="J681" s="225"/>
    </row>
    <row r="682" spans="10:10" ht="15.75" hidden="1" customHeight="1">
      <c r="J682" s="225"/>
    </row>
    <row r="683" spans="10:10" ht="15.75" hidden="1" customHeight="1">
      <c r="J683" s="225"/>
    </row>
    <row r="684" spans="10:10" ht="15.75" hidden="1" customHeight="1">
      <c r="J684" s="225"/>
    </row>
    <row r="685" spans="10:10" ht="15.75" hidden="1" customHeight="1">
      <c r="J685" s="225"/>
    </row>
    <row r="686" spans="10:10" ht="15.75" hidden="1" customHeight="1">
      <c r="J686" s="225"/>
    </row>
    <row r="687" spans="10:10" ht="15.75" hidden="1" customHeight="1">
      <c r="J687" s="225"/>
    </row>
    <row r="688" spans="10:10" ht="15.75" hidden="1" customHeight="1">
      <c r="J688" s="225"/>
    </row>
    <row r="689" spans="10:10" ht="15.75" hidden="1" customHeight="1">
      <c r="J689" s="225"/>
    </row>
    <row r="690" spans="10:10" ht="15.75" hidden="1" customHeight="1">
      <c r="J690" s="225"/>
    </row>
    <row r="691" spans="10:10" ht="15.75" hidden="1" customHeight="1">
      <c r="J691" s="225"/>
    </row>
    <row r="692" spans="10:10" ht="15.75" hidden="1" customHeight="1">
      <c r="J692" s="225"/>
    </row>
    <row r="693" spans="10:10" ht="15.75" hidden="1" customHeight="1">
      <c r="J693" s="225"/>
    </row>
    <row r="694" spans="10:10" ht="15.75" hidden="1" customHeight="1">
      <c r="J694" s="225"/>
    </row>
    <row r="695" spans="10:10" ht="15.75" hidden="1" customHeight="1">
      <c r="J695" s="225"/>
    </row>
    <row r="696" spans="10:10" ht="15.75" hidden="1" customHeight="1">
      <c r="J696" s="225"/>
    </row>
    <row r="697" spans="10:10" ht="15.75" hidden="1" customHeight="1">
      <c r="J697" s="225"/>
    </row>
    <row r="698" spans="10:10" ht="15.75" hidden="1" customHeight="1">
      <c r="J698" s="225"/>
    </row>
    <row r="699" spans="10:10" ht="15.75" hidden="1" customHeight="1">
      <c r="J699" s="225"/>
    </row>
    <row r="700" spans="10:10" ht="15.75" hidden="1" customHeight="1">
      <c r="J700" s="225"/>
    </row>
    <row r="701" spans="10:10" ht="15.75" hidden="1" customHeight="1">
      <c r="J701" s="225"/>
    </row>
    <row r="702" spans="10:10" ht="15.75" hidden="1" customHeight="1">
      <c r="J702" s="225"/>
    </row>
    <row r="703" spans="10:10" ht="15.75" hidden="1" customHeight="1">
      <c r="J703" s="225"/>
    </row>
    <row r="704" spans="10:10" ht="15.75" hidden="1" customHeight="1">
      <c r="J704" s="225"/>
    </row>
    <row r="705" spans="10:10" ht="15.75" hidden="1" customHeight="1">
      <c r="J705" s="225"/>
    </row>
    <row r="706" spans="10:10" ht="15.75" hidden="1" customHeight="1">
      <c r="J706" s="225"/>
    </row>
    <row r="707" spans="10:10" ht="15.75" hidden="1" customHeight="1">
      <c r="J707" s="225"/>
    </row>
    <row r="708" spans="10:10" ht="15.75" hidden="1" customHeight="1">
      <c r="J708" s="225"/>
    </row>
    <row r="709" spans="10:10" ht="15.75" hidden="1" customHeight="1">
      <c r="J709" s="225"/>
    </row>
    <row r="710" spans="10:10" ht="15.75" hidden="1" customHeight="1">
      <c r="J710" s="225"/>
    </row>
    <row r="711" spans="10:10" ht="15.75" hidden="1" customHeight="1">
      <c r="J711" s="225"/>
    </row>
    <row r="712" spans="10:10" ht="15.75" hidden="1" customHeight="1">
      <c r="J712" s="225"/>
    </row>
    <row r="713" spans="10:10" ht="15.75" hidden="1" customHeight="1">
      <c r="J713" s="225"/>
    </row>
    <row r="714" spans="10:10" ht="15.75" hidden="1" customHeight="1">
      <c r="J714" s="225"/>
    </row>
    <row r="715" spans="10:10" ht="15.75" hidden="1" customHeight="1">
      <c r="J715" s="225"/>
    </row>
    <row r="716" spans="10:10" ht="15.75" hidden="1" customHeight="1">
      <c r="J716" s="225"/>
    </row>
    <row r="717" spans="10:10" ht="15.75" hidden="1" customHeight="1">
      <c r="J717" s="225"/>
    </row>
    <row r="718" spans="10:10" ht="15.75" hidden="1" customHeight="1">
      <c r="J718" s="225"/>
    </row>
    <row r="719" spans="10:10" ht="15.75" hidden="1" customHeight="1">
      <c r="J719" s="225"/>
    </row>
    <row r="720" spans="10:10" ht="15.75" hidden="1" customHeight="1">
      <c r="J720" s="225"/>
    </row>
    <row r="721" spans="10:10" ht="15.75" hidden="1" customHeight="1">
      <c r="J721" s="225"/>
    </row>
    <row r="722" spans="10:10" ht="15.75" hidden="1" customHeight="1">
      <c r="J722" s="225"/>
    </row>
    <row r="723" spans="10:10" ht="15.75" hidden="1" customHeight="1">
      <c r="J723" s="225"/>
    </row>
    <row r="724" spans="10:10" ht="15.75" hidden="1" customHeight="1">
      <c r="J724" s="225"/>
    </row>
    <row r="725" spans="10:10" ht="15.75" hidden="1" customHeight="1">
      <c r="J725" s="225"/>
    </row>
    <row r="726" spans="10:10" ht="15.75" hidden="1" customHeight="1">
      <c r="J726" s="225"/>
    </row>
    <row r="727" spans="10:10" ht="15.75" hidden="1" customHeight="1">
      <c r="J727" s="225"/>
    </row>
    <row r="728" spans="10:10" ht="15.75" hidden="1" customHeight="1">
      <c r="J728" s="225"/>
    </row>
    <row r="729" spans="10:10" ht="15.75" hidden="1" customHeight="1">
      <c r="J729" s="225"/>
    </row>
    <row r="730" spans="10:10" ht="15.75" hidden="1" customHeight="1">
      <c r="J730" s="225"/>
    </row>
    <row r="731" spans="10:10" ht="15.75" hidden="1" customHeight="1">
      <c r="J731" s="225"/>
    </row>
    <row r="732" spans="10:10" ht="15.75" hidden="1" customHeight="1">
      <c r="J732" s="225"/>
    </row>
    <row r="733" spans="10:10" ht="15.75" hidden="1" customHeight="1">
      <c r="J733" s="225"/>
    </row>
    <row r="734" spans="10:10" ht="15.75" hidden="1" customHeight="1">
      <c r="J734" s="225"/>
    </row>
    <row r="735" spans="10:10" ht="15.75" hidden="1" customHeight="1">
      <c r="J735" s="225"/>
    </row>
    <row r="736" spans="10:10" ht="15.75" hidden="1" customHeight="1">
      <c r="J736" s="225"/>
    </row>
    <row r="737" spans="10:10" ht="15.75" hidden="1" customHeight="1">
      <c r="J737" s="225"/>
    </row>
    <row r="738" spans="10:10" ht="15.75" hidden="1" customHeight="1">
      <c r="J738" s="225"/>
    </row>
    <row r="739" spans="10:10" ht="15.75" hidden="1" customHeight="1">
      <c r="J739" s="225"/>
    </row>
    <row r="740" spans="10:10" ht="15.75" hidden="1" customHeight="1">
      <c r="J740" s="225"/>
    </row>
    <row r="741" spans="10:10" ht="15.75" hidden="1" customHeight="1">
      <c r="J741" s="225"/>
    </row>
    <row r="742" spans="10:10" ht="15.75" hidden="1" customHeight="1">
      <c r="J742" s="225"/>
    </row>
    <row r="743" spans="10:10" ht="15.75" hidden="1" customHeight="1">
      <c r="J743" s="225"/>
    </row>
    <row r="744" spans="10:10" ht="15.75" hidden="1" customHeight="1">
      <c r="J744" s="225"/>
    </row>
    <row r="745" spans="10:10" ht="15.75" hidden="1" customHeight="1">
      <c r="J745" s="225"/>
    </row>
    <row r="746" spans="10:10" ht="15.75" hidden="1" customHeight="1">
      <c r="J746" s="225"/>
    </row>
    <row r="747" spans="10:10" ht="15.75" hidden="1" customHeight="1">
      <c r="J747" s="225"/>
    </row>
    <row r="748" spans="10:10" ht="15.75" hidden="1" customHeight="1">
      <c r="J748" s="225"/>
    </row>
    <row r="749" spans="10:10" ht="15.75" hidden="1" customHeight="1">
      <c r="J749" s="225"/>
    </row>
    <row r="750" spans="10:10" ht="15.75" hidden="1" customHeight="1">
      <c r="J750" s="225"/>
    </row>
    <row r="751" spans="10:10" ht="15.75" hidden="1" customHeight="1">
      <c r="J751" s="225"/>
    </row>
    <row r="752" spans="10:10" ht="15.75" hidden="1" customHeight="1">
      <c r="J752" s="225"/>
    </row>
    <row r="753" spans="10:10" ht="15.75" hidden="1" customHeight="1">
      <c r="J753" s="225"/>
    </row>
    <row r="754" spans="10:10" ht="15.75" hidden="1" customHeight="1">
      <c r="J754" s="225"/>
    </row>
    <row r="755" spans="10:10" ht="15.75" hidden="1" customHeight="1">
      <c r="J755" s="225"/>
    </row>
    <row r="756" spans="10:10" ht="15.75" hidden="1" customHeight="1">
      <c r="J756" s="225"/>
    </row>
    <row r="757" spans="10:10" ht="15.75" hidden="1" customHeight="1">
      <c r="J757" s="225"/>
    </row>
    <row r="758" spans="10:10" ht="15.75" hidden="1" customHeight="1">
      <c r="J758" s="225"/>
    </row>
    <row r="759" spans="10:10" ht="15.75" hidden="1" customHeight="1">
      <c r="J759" s="225"/>
    </row>
    <row r="760" spans="10:10" ht="15.75" hidden="1" customHeight="1">
      <c r="J760" s="225"/>
    </row>
    <row r="761" spans="10:10" ht="15.75" hidden="1" customHeight="1">
      <c r="J761" s="225"/>
    </row>
    <row r="762" spans="10:10" ht="15.75" hidden="1" customHeight="1">
      <c r="J762" s="225"/>
    </row>
    <row r="763" spans="10:10" ht="15.75" hidden="1" customHeight="1">
      <c r="J763" s="225"/>
    </row>
    <row r="764" spans="10:10" ht="15.75" hidden="1" customHeight="1">
      <c r="J764" s="225"/>
    </row>
    <row r="765" spans="10:10" ht="15.75" hidden="1" customHeight="1">
      <c r="J765" s="225"/>
    </row>
    <row r="766" spans="10:10" ht="15.75" hidden="1" customHeight="1">
      <c r="J766" s="225"/>
    </row>
    <row r="767" spans="10:10" ht="15.75" hidden="1" customHeight="1">
      <c r="J767" s="225"/>
    </row>
    <row r="768" spans="10:10" ht="15.75" hidden="1" customHeight="1">
      <c r="J768" s="225"/>
    </row>
    <row r="769" spans="10:10" ht="15.75" hidden="1" customHeight="1">
      <c r="J769" s="225"/>
    </row>
    <row r="770" spans="10:10" ht="15.75" hidden="1" customHeight="1">
      <c r="J770" s="225"/>
    </row>
    <row r="771" spans="10:10" ht="15.75" hidden="1" customHeight="1">
      <c r="J771" s="225"/>
    </row>
    <row r="772" spans="10:10" ht="15.75" hidden="1" customHeight="1">
      <c r="J772" s="225"/>
    </row>
    <row r="773" spans="10:10" ht="15.75" hidden="1" customHeight="1">
      <c r="J773" s="225"/>
    </row>
    <row r="774" spans="10:10" ht="15.75" hidden="1" customHeight="1">
      <c r="J774" s="225"/>
    </row>
    <row r="775" spans="10:10" ht="15.75" hidden="1" customHeight="1">
      <c r="J775" s="225"/>
    </row>
    <row r="776" spans="10:10" ht="15.75" hidden="1" customHeight="1">
      <c r="J776" s="225"/>
    </row>
    <row r="777" spans="10:10" ht="15.75" hidden="1" customHeight="1">
      <c r="J777" s="225"/>
    </row>
    <row r="778" spans="10:10" ht="15.75" hidden="1" customHeight="1">
      <c r="J778" s="225"/>
    </row>
    <row r="779" spans="10:10" ht="15.75" hidden="1" customHeight="1">
      <c r="J779" s="225"/>
    </row>
    <row r="780" spans="10:10" ht="15.75" hidden="1" customHeight="1">
      <c r="J780" s="225"/>
    </row>
    <row r="781" spans="10:10" ht="15.75" hidden="1" customHeight="1">
      <c r="J781" s="225"/>
    </row>
    <row r="782" spans="10:10" ht="15.75" hidden="1" customHeight="1">
      <c r="J782" s="225"/>
    </row>
    <row r="783" spans="10:10" ht="15.75" hidden="1" customHeight="1">
      <c r="J783" s="225"/>
    </row>
    <row r="784" spans="10:10" ht="15.75" hidden="1" customHeight="1">
      <c r="J784" s="225"/>
    </row>
    <row r="785" spans="10:10" ht="15.75" hidden="1" customHeight="1">
      <c r="J785" s="225"/>
    </row>
    <row r="786" spans="10:10" ht="15.75" hidden="1" customHeight="1">
      <c r="J786" s="225"/>
    </row>
    <row r="787" spans="10:10" ht="15.75" hidden="1" customHeight="1">
      <c r="J787" s="225"/>
    </row>
    <row r="788" spans="10:10" ht="15.75" hidden="1" customHeight="1">
      <c r="J788" s="225"/>
    </row>
    <row r="789" spans="10:10" ht="15.75" hidden="1" customHeight="1">
      <c r="J789" s="225"/>
    </row>
    <row r="790" spans="10:10" ht="15.75" hidden="1" customHeight="1">
      <c r="J790" s="225"/>
    </row>
    <row r="791" spans="10:10" ht="15.75" hidden="1" customHeight="1">
      <c r="J791" s="225"/>
    </row>
    <row r="792" spans="10:10" ht="15.75" hidden="1" customHeight="1">
      <c r="J792" s="225"/>
    </row>
    <row r="793" spans="10:10" ht="15.75" hidden="1" customHeight="1">
      <c r="J793" s="225"/>
    </row>
    <row r="794" spans="10:10" ht="15.75" hidden="1" customHeight="1">
      <c r="J794" s="225"/>
    </row>
    <row r="795" spans="10:10" ht="15.75" hidden="1" customHeight="1">
      <c r="J795" s="225"/>
    </row>
    <row r="796" spans="10:10" ht="15.75" hidden="1" customHeight="1">
      <c r="J796" s="225"/>
    </row>
    <row r="797" spans="10:10" ht="15.75" hidden="1" customHeight="1">
      <c r="J797" s="225"/>
    </row>
    <row r="798" spans="10:10" ht="15.75" hidden="1" customHeight="1">
      <c r="J798" s="225"/>
    </row>
    <row r="799" spans="10:10" ht="15.75" hidden="1" customHeight="1">
      <c r="J799" s="225"/>
    </row>
    <row r="800" spans="10:10" ht="15.75" hidden="1" customHeight="1">
      <c r="J800" s="225"/>
    </row>
    <row r="801" spans="10:10" ht="15.75" hidden="1" customHeight="1">
      <c r="J801" s="225"/>
    </row>
    <row r="802" spans="10:10" ht="15.75" hidden="1" customHeight="1">
      <c r="J802" s="225"/>
    </row>
    <row r="803" spans="10:10" ht="15.75" hidden="1" customHeight="1">
      <c r="J803" s="225"/>
    </row>
    <row r="804" spans="10:10" ht="15.75" hidden="1" customHeight="1">
      <c r="J804" s="225"/>
    </row>
    <row r="805" spans="10:10" ht="15.75" hidden="1" customHeight="1">
      <c r="J805" s="225"/>
    </row>
    <row r="806" spans="10:10" ht="15.75" hidden="1" customHeight="1">
      <c r="J806" s="225"/>
    </row>
    <row r="807" spans="10:10" ht="15.75" hidden="1" customHeight="1">
      <c r="J807" s="225"/>
    </row>
    <row r="808" spans="10:10" ht="15.75" hidden="1" customHeight="1">
      <c r="J808" s="225"/>
    </row>
    <row r="809" spans="10:10" ht="15.75" hidden="1" customHeight="1">
      <c r="J809" s="225"/>
    </row>
    <row r="810" spans="10:10" ht="15.75" hidden="1" customHeight="1">
      <c r="J810" s="225"/>
    </row>
    <row r="811" spans="10:10" ht="15.75" hidden="1" customHeight="1">
      <c r="J811" s="225"/>
    </row>
    <row r="812" spans="10:10" ht="15.75" hidden="1" customHeight="1">
      <c r="J812" s="225"/>
    </row>
    <row r="813" spans="10:10" ht="15.75" hidden="1" customHeight="1">
      <c r="J813" s="225"/>
    </row>
    <row r="814" spans="10:10" ht="15.75" hidden="1" customHeight="1">
      <c r="J814" s="225"/>
    </row>
    <row r="815" spans="10:10" ht="15.75" hidden="1" customHeight="1">
      <c r="J815" s="225"/>
    </row>
    <row r="816" spans="10:10" ht="15.75" hidden="1" customHeight="1">
      <c r="J816" s="225"/>
    </row>
    <row r="817" spans="10:10" ht="15.75" hidden="1" customHeight="1">
      <c r="J817" s="225"/>
    </row>
    <row r="818" spans="10:10" ht="15.75" hidden="1" customHeight="1">
      <c r="J818" s="225"/>
    </row>
    <row r="819" spans="10:10" ht="15.75" hidden="1" customHeight="1">
      <c r="J819" s="225"/>
    </row>
    <row r="820" spans="10:10" ht="15.75" hidden="1" customHeight="1">
      <c r="J820" s="225"/>
    </row>
    <row r="821" spans="10:10" ht="15.75" hidden="1" customHeight="1">
      <c r="J821" s="225"/>
    </row>
    <row r="822" spans="10:10" ht="15.75" hidden="1" customHeight="1">
      <c r="J822" s="225"/>
    </row>
    <row r="823" spans="10:10" ht="15.75" hidden="1" customHeight="1">
      <c r="J823" s="225"/>
    </row>
    <row r="824" spans="10:10" ht="15.75" hidden="1" customHeight="1">
      <c r="J824" s="225"/>
    </row>
    <row r="825" spans="10:10" ht="15.75" hidden="1" customHeight="1">
      <c r="J825" s="225"/>
    </row>
    <row r="826" spans="10:10" ht="15.75" hidden="1" customHeight="1">
      <c r="J826" s="225"/>
    </row>
    <row r="827" spans="10:10" ht="15.75" hidden="1" customHeight="1">
      <c r="J827" s="225"/>
    </row>
    <row r="828" spans="10:10" ht="15.75" hidden="1" customHeight="1">
      <c r="J828" s="225"/>
    </row>
    <row r="829" spans="10:10" ht="15.75" hidden="1" customHeight="1">
      <c r="J829" s="225"/>
    </row>
    <row r="830" spans="10:10" ht="15.75" hidden="1" customHeight="1">
      <c r="J830" s="225"/>
    </row>
    <row r="831" spans="10:10" ht="15.75" hidden="1" customHeight="1">
      <c r="J831" s="225"/>
    </row>
    <row r="832" spans="10:10" ht="15.75" hidden="1" customHeight="1">
      <c r="J832" s="225"/>
    </row>
    <row r="833" spans="10:10" ht="15.75" hidden="1" customHeight="1">
      <c r="J833" s="225"/>
    </row>
    <row r="834" spans="10:10" ht="15.75" hidden="1" customHeight="1">
      <c r="J834" s="225"/>
    </row>
    <row r="835" spans="10:10" ht="15.75" hidden="1" customHeight="1">
      <c r="J835" s="225"/>
    </row>
    <row r="836" spans="10:10" ht="15.75" hidden="1" customHeight="1">
      <c r="J836" s="225"/>
    </row>
    <row r="837" spans="10:10" ht="15.75" hidden="1" customHeight="1">
      <c r="J837" s="225"/>
    </row>
    <row r="838" spans="10:10" ht="15.75" hidden="1" customHeight="1">
      <c r="J838" s="225"/>
    </row>
    <row r="839" spans="10:10" ht="15.75" hidden="1" customHeight="1">
      <c r="J839" s="225"/>
    </row>
    <row r="840" spans="10:10" ht="15.75" hidden="1" customHeight="1">
      <c r="J840" s="225"/>
    </row>
    <row r="841" spans="10:10" ht="15.75" hidden="1" customHeight="1">
      <c r="J841" s="225"/>
    </row>
    <row r="842" spans="10:10" ht="15.75" hidden="1" customHeight="1">
      <c r="J842" s="225"/>
    </row>
    <row r="843" spans="10:10" ht="15.75" hidden="1" customHeight="1">
      <c r="J843" s="225"/>
    </row>
    <row r="844" spans="10:10" ht="15.75" hidden="1" customHeight="1">
      <c r="J844" s="225"/>
    </row>
    <row r="845" spans="10:10" ht="15.75" hidden="1" customHeight="1">
      <c r="J845" s="225"/>
    </row>
    <row r="846" spans="10:10" ht="15.75" hidden="1" customHeight="1">
      <c r="J846" s="225"/>
    </row>
    <row r="847" spans="10:10" ht="15.75" hidden="1" customHeight="1">
      <c r="J847" s="225"/>
    </row>
    <row r="848" spans="10:10" ht="15.75" hidden="1" customHeight="1">
      <c r="J848" s="225"/>
    </row>
    <row r="849" spans="10:10" ht="15.75" hidden="1" customHeight="1">
      <c r="J849" s="225"/>
    </row>
    <row r="850" spans="10:10" ht="15.75" hidden="1" customHeight="1">
      <c r="J850" s="225"/>
    </row>
    <row r="851" spans="10:10" ht="15.75" hidden="1" customHeight="1">
      <c r="J851" s="225"/>
    </row>
    <row r="852" spans="10:10" ht="15.75" hidden="1" customHeight="1">
      <c r="J852" s="225"/>
    </row>
    <row r="853" spans="10:10" ht="15.75" hidden="1" customHeight="1">
      <c r="J853" s="225"/>
    </row>
    <row r="854" spans="10:10" ht="15.75" hidden="1" customHeight="1">
      <c r="J854" s="225"/>
    </row>
    <row r="855" spans="10:10" ht="15.75" hidden="1" customHeight="1">
      <c r="J855" s="225"/>
    </row>
    <row r="856" spans="10:10" ht="15.75" hidden="1" customHeight="1">
      <c r="J856" s="225"/>
    </row>
    <row r="857" spans="10:10" ht="15.75" hidden="1" customHeight="1">
      <c r="J857" s="225"/>
    </row>
    <row r="858" spans="10:10" ht="15.75" hidden="1" customHeight="1">
      <c r="J858" s="225"/>
    </row>
    <row r="859" spans="10:10" ht="15.75" hidden="1" customHeight="1">
      <c r="J859" s="225"/>
    </row>
    <row r="860" spans="10:10" ht="15.75" hidden="1" customHeight="1">
      <c r="J860" s="225"/>
    </row>
    <row r="861" spans="10:10" ht="15.75" hidden="1" customHeight="1">
      <c r="J861" s="225"/>
    </row>
    <row r="862" spans="10:10" ht="15.75" hidden="1" customHeight="1">
      <c r="J862" s="225"/>
    </row>
    <row r="863" spans="10:10" ht="15.75" hidden="1" customHeight="1">
      <c r="J863" s="225"/>
    </row>
    <row r="864" spans="10:10" ht="15.75" hidden="1" customHeight="1">
      <c r="J864" s="225"/>
    </row>
    <row r="865" spans="10:10" ht="15.75" hidden="1" customHeight="1">
      <c r="J865" s="225"/>
    </row>
    <row r="866" spans="10:10" ht="15.75" hidden="1" customHeight="1">
      <c r="J866" s="225"/>
    </row>
    <row r="867" spans="10:10" ht="15.75" hidden="1" customHeight="1">
      <c r="J867" s="225"/>
    </row>
    <row r="868" spans="10:10" ht="15.75" hidden="1" customHeight="1">
      <c r="J868" s="225"/>
    </row>
    <row r="869" spans="10:10" ht="15.75" hidden="1" customHeight="1">
      <c r="J869" s="225"/>
    </row>
    <row r="870" spans="10:10" ht="15.75" hidden="1" customHeight="1">
      <c r="J870" s="225"/>
    </row>
    <row r="871" spans="10:10" ht="15.75" hidden="1" customHeight="1">
      <c r="J871" s="225"/>
    </row>
    <row r="872" spans="10:10" ht="15.75" hidden="1" customHeight="1">
      <c r="J872" s="225"/>
    </row>
    <row r="873" spans="10:10" ht="15.75" hidden="1" customHeight="1">
      <c r="J873" s="225"/>
    </row>
    <row r="874" spans="10:10" ht="15.75" hidden="1" customHeight="1">
      <c r="J874" s="225"/>
    </row>
    <row r="875" spans="10:10" ht="15.75" hidden="1" customHeight="1">
      <c r="J875" s="225"/>
    </row>
    <row r="876" spans="10:10" ht="15.75" hidden="1" customHeight="1">
      <c r="J876" s="225"/>
    </row>
    <row r="877" spans="10:10" ht="15.75" hidden="1" customHeight="1">
      <c r="J877" s="225"/>
    </row>
    <row r="878" spans="10:10" ht="15.75" hidden="1" customHeight="1">
      <c r="J878" s="225"/>
    </row>
    <row r="879" spans="10:10" ht="15.75" hidden="1" customHeight="1">
      <c r="J879" s="225"/>
    </row>
    <row r="880" spans="10:10" ht="15.75" hidden="1" customHeight="1">
      <c r="J880" s="225"/>
    </row>
    <row r="881" spans="10:10" ht="15.75" hidden="1" customHeight="1">
      <c r="J881" s="225"/>
    </row>
    <row r="882" spans="10:10" ht="15.75" hidden="1" customHeight="1">
      <c r="J882" s="225"/>
    </row>
    <row r="883" spans="10:10" ht="15.75" hidden="1" customHeight="1">
      <c r="J883" s="225"/>
    </row>
    <row r="884" spans="10:10" ht="15.75" hidden="1" customHeight="1">
      <c r="J884" s="225"/>
    </row>
    <row r="885" spans="10:10" ht="15.75" hidden="1" customHeight="1">
      <c r="J885" s="225"/>
    </row>
    <row r="886" spans="10:10" ht="15.75" hidden="1" customHeight="1">
      <c r="J886" s="225"/>
    </row>
    <row r="887" spans="10:10" ht="15.75" hidden="1" customHeight="1">
      <c r="J887" s="225"/>
    </row>
    <row r="888" spans="10:10" ht="15.75" hidden="1" customHeight="1">
      <c r="J888" s="225"/>
    </row>
    <row r="889" spans="10:10" ht="15.75" hidden="1" customHeight="1">
      <c r="J889" s="225"/>
    </row>
    <row r="890" spans="10:10" ht="15.75" hidden="1" customHeight="1">
      <c r="J890" s="225"/>
    </row>
    <row r="891" spans="10:10" ht="15.75" hidden="1" customHeight="1">
      <c r="J891" s="225"/>
    </row>
    <row r="892" spans="10:10" ht="15.75" hidden="1" customHeight="1">
      <c r="J892" s="225"/>
    </row>
    <row r="893" spans="10:10" ht="15.75" hidden="1" customHeight="1">
      <c r="J893" s="225"/>
    </row>
    <row r="894" spans="10:10" ht="15.75" hidden="1" customHeight="1">
      <c r="J894" s="225"/>
    </row>
    <row r="895" spans="10:10" ht="15.75" hidden="1" customHeight="1">
      <c r="J895" s="225"/>
    </row>
    <row r="896" spans="10:10" ht="15.75" hidden="1" customHeight="1">
      <c r="J896" s="225"/>
    </row>
    <row r="897" spans="10:10" ht="15.75" hidden="1" customHeight="1">
      <c r="J897" s="225"/>
    </row>
    <row r="898" spans="10:10" ht="15.75" hidden="1" customHeight="1">
      <c r="J898" s="225"/>
    </row>
    <row r="899" spans="10:10" ht="15.75" hidden="1" customHeight="1">
      <c r="J899" s="225"/>
    </row>
    <row r="900" spans="10:10" ht="15.75" hidden="1" customHeight="1">
      <c r="J900" s="225"/>
    </row>
    <row r="901" spans="10:10" ht="15.75" hidden="1" customHeight="1">
      <c r="J901" s="225"/>
    </row>
    <row r="902" spans="10:10" ht="15.75" hidden="1" customHeight="1">
      <c r="J902" s="225"/>
    </row>
    <row r="903" spans="10:10" ht="15.75" hidden="1" customHeight="1">
      <c r="J903" s="225"/>
    </row>
    <row r="904" spans="10:10" ht="15.75" hidden="1" customHeight="1">
      <c r="J904" s="225"/>
    </row>
    <row r="905" spans="10:10" ht="15.75" hidden="1" customHeight="1">
      <c r="J905" s="225"/>
    </row>
    <row r="906" spans="10:10" ht="15.75" hidden="1" customHeight="1">
      <c r="J906" s="225"/>
    </row>
    <row r="907" spans="10:10" ht="15.75" hidden="1" customHeight="1">
      <c r="J907" s="225"/>
    </row>
    <row r="908" spans="10:10" ht="15.75" hidden="1" customHeight="1">
      <c r="J908" s="225"/>
    </row>
    <row r="909" spans="10:10" ht="15.75" hidden="1" customHeight="1">
      <c r="J909" s="225"/>
    </row>
    <row r="910" spans="10:10" ht="15.75" hidden="1" customHeight="1">
      <c r="J910" s="225"/>
    </row>
    <row r="911" spans="10:10" ht="15.75" hidden="1" customHeight="1">
      <c r="J911" s="225"/>
    </row>
    <row r="912" spans="10:10" ht="15.75" hidden="1" customHeight="1">
      <c r="J912" s="225"/>
    </row>
    <row r="913" spans="10:10" ht="15.75" hidden="1" customHeight="1">
      <c r="J913" s="225"/>
    </row>
    <row r="914" spans="10:10" ht="15.75" hidden="1" customHeight="1">
      <c r="J914" s="225"/>
    </row>
    <row r="915" spans="10:10" ht="15.75" hidden="1" customHeight="1">
      <c r="J915" s="225"/>
    </row>
    <row r="916" spans="10:10" ht="15.75" hidden="1" customHeight="1">
      <c r="J916" s="225"/>
    </row>
    <row r="917" spans="10:10" ht="15.75" hidden="1" customHeight="1">
      <c r="J917" s="225"/>
    </row>
    <row r="918" spans="10:10" ht="15.75" hidden="1" customHeight="1">
      <c r="J918" s="225"/>
    </row>
    <row r="919" spans="10:10" ht="15.75" hidden="1" customHeight="1">
      <c r="J919" s="225"/>
    </row>
    <row r="920" spans="10:10" ht="15.75" hidden="1" customHeight="1">
      <c r="J920" s="225"/>
    </row>
    <row r="921" spans="10:10" ht="15.75" hidden="1" customHeight="1">
      <c r="J921" s="225"/>
    </row>
    <row r="922" spans="10:10" ht="15.75" hidden="1" customHeight="1">
      <c r="J922" s="225"/>
    </row>
    <row r="923" spans="10:10" ht="15.75" hidden="1" customHeight="1">
      <c r="J923" s="225"/>
    </row>
    <row r="924" spans="10:10" ht="15.75" hidden="1" customHeight="1">
      <c r="J924" s="225"/>
    </row>
    <row r="925" spans="10:10" ht="15.75" hidden="1" customHeight="1">
      <c r="J925" s="225"/>
    </row>
    <row r="926" spans="10:10" ht="15.75" hidden="1" customHeight="1">
      <c r="J926" s="225"/>
    </row>
    <row r="927" spans="10:10" ht="15.75" hidden="1" customHeight="1">
      <c r="J927" s="225"/>
    </row>
    <row r="928" spans="10:10" ht="15.75" hidden="1" customHeight="1">
      <c r="J928" s="225"/>
    </row>
    <row r="929" spans="10:10" ht="15.75" hidden="1" customHeight="1">
      <c r="J929" s="225"/>
    </row>
    <row r="930" spans="10:10" ht="15.75" hidden="1" customHeight="1">
      <c r="J930" s="225"/>
    </row>
    <row r="931" spans="10:10" ht="15.75" hidden="1" customHeight="1">
      <c r="J931" s="225"/>
    </row>
    <row r="932" spans="10:10" ht="15.75" hidden="1" customHeight="1">
      <c r="J932" s="225"/>
    </row>
    <row r="933" spans="10:10" ht="15.75" hidden="1" customHeight="1">
      <c r="J933" s="225"/>
    </row>
    <row r="934" spans="10:10" ht="15.75" hidden="1" customHeight="1">
      <c r="J934" s="225"/>
    </row>
    <row r="935" spans="10:10" ht="15.75" hidden="1" customHeight="1">
      <c r="J935" s="225"/>
    </row>
    <row r="936" spans="10:10" ht="15.75" hidden="1" customHeight="1">
      <c r="J936" s="225"/>
    </row>
    <row r="937" spans="10:10" ht="15.75" hidden="1" customHeight="1">
      <c r="J937" s="225"/>
    </row>
    <row r="938" spans="10:10" ht="15.75" hidden="1" customHeight="1">
      <c r="J938" s="225"/>
    </row>
    <row r="939" spans="10:10" ht="15.75" hidden="1" customHeight="1">
      <c r="J939" s="225"/>
    </row>
    <row r="940" spans="10:10" ht="15.75" hidden="1" customHeight="1">
      <c r="J940" s="225"/>
    </row>
    <row r="941" spans="10:10" ht="15.75" hidden="1" customHeight="1">
      <c r="J941" s="225"/>
    </row>
    <row r="942" spans="10:10" ht="15.75" hidden="1" customHeight="1">
      <c r="J942" s="225"/>
    </row>
    <row r="943" spans="10:10" ht="15.75" hidden="1" customHeight="1">
      <c r="J943" s="225"/>
    </row>
    <row r="944" spans="10:10" ht="15.75" hidden="1" customHeight="1">
      <c r="J944" s="225"/>
    </row>
    <row r="945" spans="10:10" ht="15.75" hidden="1" customHeight="1">
      <c r="J945" s="225"/>
    </row>
    <row r="946" spans="10:10" ht="15.75" hidden="1" customHeight="1">
      <c r="J946" s="225"/>
    </row>
    <row r="947" spans="10:10" ht="15.75" hidden="1" customHeight="1">
      <c r="J947" s="225"/>
    </row>
    <row r="948" spans="10:10" ht="15.75" hidden="1" customHeight="1">
      <c r="J948" s="225"/>
    </row>
    <row r="949" spans="10:10" ht="15.75" hidden="1" customHeight="1">
      <c r="J949" s="225"/>
    </row>
    <row r="950" spans="10:10" ht="15.75" hidden="1" customHeight="1">
      <c r="J950" s="225"/>
    </row>
    <row r="951" spans="10:10" ht="15.75" hidden="1" customHeight="1">
      <c r="J951" s="225"/>
    </row>
    <row r="952" spans="10:10" ht="15.75" hidden="1" customHeight="1">
      <c r="J952" s="225"/>
    </row>
    <row r="953" spans="10:10" ht="15.75" hidden="1" customHeight="1">
      <c r="J953" s="225"/>
    </row>
    <row r="954" spans="10:10" ht="15.75" hidden="1" customHeight="1">
      <c r="J954" s="225"/>
    </row>
    <row r="955" spans="10:10" ht="15.75" hidden="1" customHeight="1">
      <c r="J955" s="225"/>
    </row>
    <row r="956" spans="10:10" ht="15.75" hidden="1" customHeight="1">
      <c r="J956" s="225"/>
    </row>
    <row r="957" spans="10:10" ht="15.75" hidden="1" customHeight="1">
      <c r="J957" s="225"/>
    </row>
    <row r="958" spans="10:10" ht="15.75" hidden="1" customHeight="1">
      <c r="J958" s="225"/>
    </row>
    <row r="959" spans="10:10" ht="15.75" hidden="1" customHeight="1">
      <c r="J959" s="225"/>
    </row>
    <row r="960" spans="10:10" ht="15.75" hidden="1" customHeight="1">
      <c r="J960" s="225"/>
    </row>
    <row r="961" spans="10:10" ht="15.75" hidden="1" customHeight="1">
      <c r="J961" s="225"/>
    </row>
    <row r="962" spans="10:10" ht="15.75" hidden="1" customHeight="1">
      <c r="J962" s="225"/>
    </row>
    <row r="963" spans="10:10" ht="15.75" hidden="1" customHeight="1">
      <c r="J963" s="225"/>
    </row>
    <row r="964" spans="10:10" ht="15.75" hidden="1" customHeight="1">
      <c r="J964" s="225"/>
    </row>
    <row r="965" spans="10:10" ht="15.75" hidden="1" customHeight="1">
      <c r="J965" s="225"/>
    </row>
    <row r="966" spans="10:10" ht="15.75" hidden="1" customHeight="1">
      <c r="J966" s="225"/>
    </row>
    <row r="967" spans="10:10" ht="15.75" hidden="1" customHeight="1">
      <c r="J967" s="225"/>
    </row>
    <row r="968" spans="10:10" ht="15.75" hidden="1" customHeight="1">
      <c r="J968" s="225"/>
    </row>
    <row r="969" spans="10:10" ht="15.75" hidden="1" customHeight="1">
      <c r="J969" s="225"/>
    </row>
    <row r="970" spans="10:10" ht="15.75" hidden="1" customHeight="1">
      <c r="J970" s="225"/>
    </row>
    <row r="971" spans="10:10" ht="15.75" hidden="1" customHeight="1">
      <c r="J971" s="225"/>
    </row>
    <row r="972" spans="10:10" ht="15.75" hidden="1" customHeight="1">
      <c r="J972" s="225"/>
    </row>
    <row r="973" spans="10:10" ht="15.75" hidden="1" customHeight="1">
      <c r="J973" s="225"/>
    </row>
    <row r="974" spans="10:10" ht="15.75" hidden="1" customHeight="1">
      <c r="J974" s="225"/>
    </row>
    <row r="975" spans="10:10" ht="15.75" hidden="1" customHeight="1">
      <c r="J975" s="225"/>
    </row>
    <row r="976" spans="10:10" ht="15.75" hidden="1" customHeight="1">
      <c r="J976" s="225"/>
    </row>
    <row r="977" spans="10:10" ht="15.75" hidden="1" customHeight="1">
      <c r="J977" s="225"/>
    </row>
    <row r="978" spans="10:10" ht="15.75" hidden="1" customHeight="1">
      <c r="J978" s="225"/>
    </row>
    <row r="979" spans="10:10" ht="15.75" hidden="1" customHeight="1">
      <c r="J979" s="225"/>
    </row>
    <row r="980" spans="10:10" ht="15.75" hidden="1" customHeight="1">
      <c r="J980" s="225"/>
    </row>
    <row r="981" spans="10:10" ht="15.75" hidden="1" customHeight="1">
      <c r="J981" s="225"/>
    </row>
    <row r="982" spans="10:10" ht="15.75" hidden="1" customHeight="1">
      <c r="J982" s="225"/>
    </row>
    <row r="983" spans="10:10" ht="15.75" hidden="1" customHeight="1">
      <c r="J983" s="225"/>
    </row>
    <row r="984" spans="10:10" ht="15.75" hidden="1" customHeight="1">
      <c r="J984" s="225"/>
    </row>
    <row r="985" spans="10:10" ht="15.75" hidden="1" customHeight="1">
      <c r="J985" s="225"/>
    </row>
    <row r="986" spans="10:10" ht="15.75" hidden="1" customHeight="1">
      <c r="J986" s="225"/>
    </row>
    <row r="987" spans="10:10" ht="15.75" hidden="1" customHeight="1">
      <c r="J987" s="225"/>
    </row>
    <row r="988" spans="10:10" ht="15.75" hidden="1" customHeight="1">
      <c r="J988" s="225"/>
    </row>
    <row r="989" spans="10:10" ht="15.75" hidden="1" customHeight="1">
      <c r="J989" s="225"/>
    </row>
    <row r="990" spans="10:10" ht="15.75" hidden="1" customHeight="1">
      <c r="J990" s="225"/>
    </row>
    <row r="991" spans="10:10" ht="15.75" hidden="1" customHeight="1">
      <c r="J991" s="225"/>
    </row>
    <row r="992" spans="10:10" ht="15.75" hidden="1" customHeight="1">
      <c r="J992" s="225"/>
    </row>
    <row r="993" spans="10:10" ht="15.75" hidden="1" customHeight="1">
      <c r="J993" s="225"/>
    </row>
    <row r="994" spans="10:10" ht="15.75" hidden="1" customHeight="1">
      <c r="J994" s="225"/>
    </row>
    <row r="995" spans="10:10" ht="15.75" hidden="1" customHeight="1">
      <c r="J995" s="225"/>
    </row>
    <row r="996" spans="10:10" ht="15.75" hidden="1" customHeight="1">
      <c r="J996" s="225"/>
    </row>
    <row r="997" spans="10:10" ht="15.75" hidden="1" customHeight="1">
      <c r="J997" s="225"/>
    </row>
    <row r="998" spans="10:10" ht="15.75" hidden="1" customHeight="1">
      <c r="J998" s="225"/>
    </row>
    <row r="999" spans="10:10" ht="15.75" hidden="1" customHeight="1">
      <c r="J999" s="225"/>
    </row>
    <row r="1000" spans="10:10" ht="15.75" hidden="1" customHeight="1">
      <c r="J1000" s="225"/>
    </row>
    <row r="1001" spans="10:10" ht="15.75" hidden="1" customHeight="1">
      <c r="J1001" s="225"/>
    </row>
  </sheetData>
  <mergeCells count="13">
    <mergeCell ref="A92:B92"/>
    <mergeCell ref="A2:J2"/>
    <mergeCell ref="A3:H3"/>
    <mergeCell ref="A23:B23"/>
    <mergeCell ref="A31:B31"/>
    <mergeCell ref="A43:B43"/>
    <mergeCell ref="A50:B50"/>
    <mergeCell ref="A56:B56"/>
    <mergeCell ref="A62:B62"/>
    <mergeCell ref="A70:B70"/>
    <mergeCell ref="A76:B76"/>
    <mergeCell ref="A82:B82"/>
    <mergeCell ref="A88:B88"/>
  </mergeCells>
  <conditionalFormatting sqref="A56">
    <cfRule type="expression" dxfId="17" priority="1">
      <formula>#REF!="No"</formula>
    </cfRule>
  </conditionalFormatting>
  <conditionalFormatting sqref="A59:A60 A77:A81 A94:A96">
    <cfRule type="expression" dxfId="16" priority="2">
      <formula>#REF!="No"</formula>
    </cfRule>
  </conditionalFormatting>
  <conditionalFormatting sqref="A76:A77 A79:A81 B76">
    <cfRule type="expression" dxfId="15" priority="3">
      <formula>#REF!="Yes"</formula>
    </cfRule>
  </conditionalFormatting>
  <conditionalFormatting sqref="A77:A81 A59:A60 A93:A96 A39 A74 A83:A87 A89:A91">
    <cfRule type="expression" dxfId="14" priority="4">
      <formula>#REF!="Yes"</formula>
    </cfRule>
  </conditionalFormatting>
  <conditionalFormatting sqref="C24:J30 C32:J42 C44:J49 C63:J69 C71:J75 C77:J81 C83:J87 C89:J91 C93:J96">
    <cfRule type="notContainsBlanks" dxfId="13" priority="5">
      <formula>LEN(TRIM(C24))&gt;0</formula>
    </cfRule>
  </conditionalFormatting>
  <conditionalFormatting sqref="C51:J55 C57:J61">
    <cfRule type="notContainsBlanks" dxfId="12" priority="6">
      <formula>LEN(TRIM(C51))&gt;0</formula>
    </cfRule>
  </conditionalFormatting>
  <hyperlinks>
    <hyperlink ref="C22" r:id="rId1" xr:uid="{00000000-0004-0000-0900-000000000000}"/>
    <hyperlink ref="D22" r:id="rId2" xr:uid="{00000000-0004-0000-0900-000001000000}"/>
    <hyperlink ref="E22" r:id="rId3" xr:uid="{00000000-0004-0000-0900-000002000000}"/>
    <hyperlink ref="F22" r:id="rId4" xr:uid="{00000000-0004-0000-0900-000003000000}"/>
    <hyperlink ref="G22" r:id="rId5" xr:uid="{00000000-0004-0000-0900-000004000000}"/>
    <hyperlink ref="H22" r:id="rId6" xr:uid="{00000000-0004-0000-0900-000005000000}"/>
    <hyperlink ref="I22" r:id="rId7" xr:uid="{00000000-0004-0000-0900-000006000000}"/>
    <hyperlink ref="J22" r:id="rId8" xr:uid="{00000000-0004-0000-0900-000007000000}"/>
  </hyperlinks>
  <pageMargins left="0.75" right="0.75" top="1" bottom="1" header="0" footer="0"/>
  <pageSetup scale="45" orientation="landscape"/>
  <headerFooter>
    <oddFooter>&amp;L000000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008"/>
  <sheetViews>
    <sheetView workbookViewId="0"/>
  </sheetViews>
  <sheetFormatPr defaultColWidth="9.19921875" defaultRowHeight="15" customHeight="1"/>
  <cols>
    <col min="1" max="22" width="8.59765625" customWidth="1"/>
    <col min="23" max="26" width="11.19921875" customWidth="1"/>
  </cols>
  <sheetData>
    <row r="1" spans="1:22" ht="12.75" customHeight="1">
      <c r="A1" s="233" t="s">
        <v>508</v>
      </c>
      <c r="B1" s="234" t="s">
        <v>1034</v>
      </c>
      <c r="C1" s="235"/>
      <c r="D1" s="235"/>
      <c r="E1" s="235"/>
      <c r="F1" s="235"/>
      <c r="G1" s="235"/>
      <c r="H1" s="235"/>
      <c r="I1" s="235"/>
      <c r="J1" s="235"/>
      <c r="K1" s="235"/>
      <c r="L1" s="235"/>
      <c r="M1" s="235"/>
      <c r="N1" s="235"/>
      <c r="O1" s="235"/>
      <c r="P1" s="235"/>
      <c r="Q1" s="235"/>
      <c r="R1" s="235"/>
      <c r="S1" s="235"/>
      <c r="T1" s="235"/>
      <c r="U1" s="235"/>
      <c r="V1" s="235"/>
    </row>
    <row r="2" spans="1:22" ht="12.75" customHeight="1">
      <c r="A2" s="233" t="s">
        <v>1035</v>
      </c>
      <c r="B2" s="234" t="s">
        <v>1036</v>
      </c>
      <c r="C2" s="235"/>
      <c r="D2" s="235"/>
      <c r="E2" s="235"/>
      <c r="F2" s="235"/>
      <c r="G2" s="235"/>
      <c r="H2" s="235"/>
      <c r="I2" s="235"/>
      <c r="J2" s="235"/>
      <c r="K2" s="235"/>
      <c r="L2" s="235"/>
      <c r="M2" s="235"/>
      <c r="N2" s="235"/>
      <c r="O2" s="235"/>
      <c r="P2" s="235"/>
      <c r="Q2" s="235"/>
      <c r="R2" s="235"/>
      <c r="S2" s="235"/>
      <c r="T2" s="235"/>
      <c r="U2" s="235"/>
      <c r="V2" s="235"/>
    </row>
    <row r="3" spans="1:22" ht="12.75" customHeight="1">
      <c r="A3" s="233" t="s">
        <v>1037</v>
      </c>
      <c r="B3" s="234" t="s">
        <v>1038</v>
      </c>
      <c r="C3" s="235"/>
      <c r="D3" s="235"/>
      <c r="E3" s="235"/>
      <c r="F3" s="235"/>
      <c r="G3" s="235"/>
      <c r="H3" s="235"/>
      <c r="I3" s="235"/>
      <c r="J3" s="235"/>
      <c r="K3" s="235"/>
      <c r="L3" s="235"/>
      <c r="M3" s="235"/>
      <c r="N3" s="235"/>
      <c r="O3" s="235"/>
      <c r="P3" s="235"/>
      <c r="Q3" s="235"/>
      <c r="R3" s="235"/>
      <c r="S3" s="235"/>
      <c r="T3" s="235"/>
      <c r="U3" s="235"/>
      <c r="V3" s="235"/>
    </row>
    <row r="4" spans="1:22" ht="12.75" customHeight="1">
      <c r="A4" s="233" t="s">
        <v>1039</v>
      </c>
      <c r="B4" s="234" t="s">
        <v>1040</v>
      </c>
      <c r="C4" s="235"/>
      <c r="D4" s="235"/>
      <c r="E4" s="235"/>
      <c r="F4" s="235"/>
      <c r="G4" s="235"/>
      <c r="H4" s="235"/>
      <c r="I4" s="235"/>
      <c r="J4" s="235"/>
      <c r="K4" s="235"/>
      <c r="L4" s="235"/>
      <c r="M4" s="235"/>
      <c r="N4" s="235"/>
      <c r="O4" s="235"/>
      <c r="P4" s="235"/>
      <c r="Q4" s="235"/>
      <c r="R4" s="235"/>
      <c r="S4" s="235"/>
      <c r="T4" s="235"/>
      <c r="U4" s="235"/>
      <c r="V4" s="235"/>
    </row>
    <row r="5" spans="1:22" ht="12.75" customHeight="1">
      <c r="A5" s="233" t="s">
        <v>1041</v>
      </c>
      <c r="B5" s="234" t="s">
        <v>1042</v>
      </c>
      <c r="C5" s="235"/>
      <c r="D5" s="235"/>
      <c r="E5" s="235"/>
      <c r="F5" s="235"/>
      <c r="G5" s="235"/>
      <c r="H5" s="235"/>
      <c r="I5" s="235"/>
      <c r="J5" s="235"/>
      <c r="K5" s="235"/>
      <c r="L5" s="235"/>
      <c r="M5" s="235"/>
      <c r="N5" s="235"/>
      <c r="O5" s="235"/>
      <c r="P5" s="235"/>
      <c r="Q5" s="235"/>
      <c r="R5" s="235"/>
      <c r="S5" s="235"/>
      <c r="T5" s="235"/>
      <c r="U5" s="235"/>
      <c r="V5" s="235"/>
    </row>
    <row r="6" spans="1:22" ht="12.75" customHeight="1">
      <c r="A6" s="233" t="s">
        <v>1043</v>
      </c>
      <c r="B6" s="234" t="s">
        <v>1044</v>
      </c>
      <c r="C6" s="235"/>
      <c r="D6" s="235"/>
      <c r="E6" s="235"/>
      <c r="F6" s="235"/>
      <c r="G6" s="235"/>
      <c r="H6" s="235"/>
      <c r="I6" s="235"/>
      <c r="J6" s="235"/>
      <c r="K6" s="235"/>
      <c r="L6" s="235"/>
      <c r="M6" s="235"/>
      <c r="N6" s="235"/>
      <c r="O6" s="235"/>
      <c r="P6" s="235"/>
      <c r="Q6" s="235"/>
      <c r="R6" s="235"/>
      <c r="S6" s="235"/>
      <c r="T6" s="235"/>
      <c r="U6" s="235"/>
      <c r="V6" s="235"/>
    </row>
    <row r="7" spans="1:22" ht="12.75" customHeight="1">
      <c r="A7" s="233" t="s">
        <v>1045</v>
      </c>
      <c r="B7" s="234" t="s">
        <v>1046</v>
      </c>
      <c r="C7" s="235"/>
      <c r="D7" s="235"/>
      <c r="E7" s="235"/>
      <c r="F7" s="235"/>
      <c r="G7" s="235"/>
      <c r="H7" s="235"/>
      <c r="I7" s="235"/>
      <c r="J7" s="235"/>
      <c r="K7" s="235"/>
      <c r="L7" s="235"/>
      <c r="M7" s="235"/>
      <c r="N7" s="235"/>
      <c r="O7" s="235"/>
      <c r="P7" s="235"/>
      <c r="Q7" s="235"/>
      <c r="R7" s="235"/>
      <c r="S7" s="235"/>
      <c r="T7" s="235"/>
      <c r="U7" s="235"/>
      <c r="V7" s="235"/>
    </row>
    <row r="8" spans="1:22" ht="12.75" customHeight="1">
      <c r="A8" s="233" t="s">
        <v>1047</v>
      </c>
      <c r="B8" s="234" t="s">
        <v>1048</v>
      </c>
      <c r="C8" s="235"/>
      <c r="D8" s="235"/>
      <c r="E8" s="235"/>
      <c r="F8" s="235"/>
      <c r="G8" s="235"/>
      <c r="H8" s="235"/>
      <c r="I8" s="235"/>
      <c r="J8" s="235"/>
      <c r="K8" s="235"/>
      <c r="L8" s="235"/>
      <c r="M8" s="235"/>
      <c r="N8" s="235"/>
      <c r="O8" s="235"/>
      <c r="P8" s="235"/>
      <c r="Q8" s="235"/>
      <c r="R8" s="235"/>
      <c r="S8" s="235"/>
      <c r="T8" s="235"/>
      <c r="U8" s="235"/>
      <c r="V8" s="235"/>
    </row>
    <row r="9" spans="1:22" ht="12.75" customHeight="1">
      <c r="A9" s="233" t="s">
        <v>1049</v>
      </c>
      <c r="B9" s="234" t="s">
        <v>1050</v>
      </c>
      <c r="C9" s="235"/>
      <c r="D9" s="235"/>
      <c r="E9" s="235"/>
      <c r="F9" s="235"/>
      <c r="G9" s="235"/>
      <c r="H9" s="235"/>
      <c r="I9" s="235"/>
      <c r="J9" s="235"/>
      <c r="K9" s="235"/>
      <c r="L9" s="235"/>
      <c r="M9" s="235"/>
      <c r="N9" s="235"/>
      <c r="O9" s="235"/>
      <c r="P9" s="235"/>
      <c r="Q9" s="235"/>
      <c r="R9" s="235"/>
      <c r="S9" s="235"/>
      <c r="T9" s="235"/>
      <c r="U9" s="235"/>
      <c r="V9" s="235"/>
    </row>
    <row r="10" spans="1:22" ht="12.75" customHeight="1">
      <c r="A10" s="233" t="s">
        <v>1051</v>
      </c>
      <c r="B10" s="234" t="s">
        <v>1052</v>
      </c>
      <c r="C10" s="235"/>
      <c r="D10" s="235"/>
      <c r="E10" s="235"/>
      <c r="F10" s="235"/>
      <c r="G10" s="235"/>
      <c r="H10" s="235"/>
      <c r="I10" s="235"/>
      <c r="J10" s="235"/>
      <c r="K10" s="235"/>
      <c r="L10" s="235"/>
      <c r="M10" s="235"/>
      <c r="N10" s="235"/>
      <c r="O10" s="235"/>
      <c r="P10" s="235"/>
      <c r="Q10" s="235"/>
      <c r="R10" s="235"/>
      <c r="S10" s="235"/>
      <c r="T10" s="235"/>
      <c r="U10" s="235"/>
      <c r="V10" s="235"/>
    </row>
    <row r="11" spans="1:22" ht="12.75" customHeight="1">
      <c r="A11" s="233" t="s">
        <v>1053</v>
      </c>
      <c r="B11" s="234" t="s">
        <v>1054</v>
      </c>
      <c r="C11" s="235"/>
      <c r="D11" s="235"/>
      <c r="E11" s="235"/>
      <c r="F11" s="235"/>
      <c r="G11" s="235"/>
      <c r="H11" s="235"/>
      <c r="I11" s="235"/>
      <c r="J11" s="235"/>
      <c r="K11" s="235"/>
      <c r="L11" s="235"/>
      <c r="M11" s="235"/>
      <c r="N11" s="235"/>
      <c r="O11" s="235"/>
      <c r="P11" s="235"/>
      <c r="Q11" s="235"/>
      <c r="R11" s="235"/>
      <c r="S11" s="235"/>
      <c r="T11" s="235"/>
      <c r="U11" s="235"/>
      <c r="V11" s="235"/>
    </row>
    <row r="12" spans="1:22" ht="12.75" customHeight="1">
      <c r="A12" s="233" t="s">
        <v>1055</v>
      </c>
      <c r="B12" s="234" t="s">
        <v>1056</v>
      </c>
      <c r="C12" s="235"/>
      <c r="D12" s="235"/>
      <c r="E12" s="235"/>
      <c r="F12" s="235"/>
      <c r="G12" s="235"/>
      <c r="H12" s="235"/>
      <c r="I12" s="235"/>
      <c r="J12" s="235"/>
      <c r="K12" s="235"/>
      <c r="L12" s="235"/>
      <c r="M12" s="235"/>
      <c r="N12" s="235"/>
      <c r="O12" s="235"/>
      <c r="P12" s="235"/>
      <c r="Q12" s="235"/>
      <c r="R12" s="235"/>
      <c r="S12" s="235"/>
      <c r="T12" s="235"/>
      <c r="U12" s="235"/>
      <c r="V12" s="235"/>
    </row>
    <row r="13" spans="1:22" ht="12.75" customHeight="1">
      <c r="A13" s="233" t="s">
        <v>1057</v>
      </c>
      <c r="B13" s="234" t="s">
        <v>1058</v>
      </c>
      <c r="C13" s="235"/>
      <c r="D13" s="235"/>
      <c r="E13" s="235"/>
      <c r="F13" s="235"/>
      <c r="G13" s="235"/>
      <c r="H13" s="235"/>
      <c r="I13" s="235"/>
      <c r="J13" s="235"/>
      <c r="K13" s="235"/>
      <c r="L13" s="235"/>
      <c r="M13" s="235"/>
      <c r="N13" s="235"/>
      <c r="O13" s="235"/>
      <c r="P13" s="235"/>
      <c r="Q13" s="235"/>
      <c r="R13" s="235"/>
      <c r="S13" s="235"/>
      <c r="T13" s="235"/>
      <c r="U13" s="235"/>
      <c r="V13" s="235"/>
    </row>
    <row r="14" spans="1:22" ht="12.75" customHeight="1">
      <c r="A14" s="233" t="s">
        <v>1059</v>
      </c>
      <c r="B14" s="234" t="s">
        <v>1060</v>
      </c>
      <c r="C14" s="235"/>
      <c r="D14" s="235"/>
      <c r="E14" s="235"/>
      <c r="F14" s="235"/>
      <c r="G14" s="235"/>
      <c r="H14" s="235"/>
      <c r="I14" s="235"/>
      <c r="J14" s="235"/>
      <c r="K14" s="235"/>
      <c r="L14" s="235"/>
      <c r="M14" s="235"/>
      <c r="N14" s="235"/>
      <c r="O14" s="235"/>
      <c r="P14" s="235"/>
      <c r="Q14" s="235"/>
      <c r="R14" s="235"/>
      <c r="S14" s="235"/>
      <c r="T14" s="235"/>
      <c r="U14" s="235"/>
      <c r="V14" s="235"/>
    </row>
    <row r="15" spans="1:22" ht="12.75" customHeight="1">
      <c r="A15" s="233" t="s">
        <v>1061</v>
      </c>
      <c r="B15" s="234" t="s">
        <v>1062</v>
      </c>
      <c r="C15" s="235"/>
      <c r="D15" s="235"/>
      <c r="E15" s="235"/>
      <c r="F15" s="235"/>
      <c r="G15" s="235"/>
      <c r="H15" s="235"/>
      <c r="I15" s="235"/>
      <c r="J15" s="235"/>
      <c r="K15" s="235"/>
      <c r="L15" s="235"/>
      <c r="M15" s="235"/>
      <c r="N15" s="235"/>
      <c r="O15" s="235"/>
      <c r="P15" s="235"/>
      <c r="Q15" s="235"/>
      <c r="R15" s="235"/>
      <c r="S15" s="235"/>
      <c r="T15" s="235"/>
      <c r="U15" s="235"/>
      <c r="V15" s="235"/>
    </row>
    <row r="16" spans="1:22" ht="12.75" customHeight="1">
      <c r="A16" s="233" t="s">
        <v>1063</v>
      </c>
      <c r="B16" s="234" t="s">
        <v>1064</v>
      </c>
      <c r="C16" s="235"/>
      <c r="D16" s="235"/>
      <c r="E16" s="235"/>
      <c r="F16" s="235"/>
      <c r="G16" s="235"/>
      <c r="H16" s="235"/>
      <c r="I16" s="235"/>
      <c r="J16" s="235"/>
      <c r="K16" s="235"/>
      <c r="L16" s="235"/>
      <c r="M16" s="235"/>
      <c r="N16" s="235"/>
      <c r="O16" s="235"/>
      <c r="P16" s="235"/>
      <c r="Q16" s="235"/>
      <c r="R16" s="235"/>
      <c r="S16" s="235"/>
      <c r="T16" s="235"/>
      <c r="U16" s="235"/>
      <c r="V16" s="235"/>
    </row>
    <row r="17" spans="1:22" ht="12.75" customHeight="1">
      <c r="A17" s="233" t="s">
        <v>1065</v>
      </c>
      <c r="B17" s="234" t="s">
        <v>1066</v>
      </c>
      <c r="C17" s="235"/>
      <c r="D17" s="235"/>
      <c r="E17" s="235"/>
      <c r="F17" s="235"/>
      <c r="G17" s="235"/>
      <c r="H17" s="235"/>
      <c r="I17" s="235"/>
      <c r="J17" s="235"/>
      <c r="K17" s="235"/>
      <c r="L17" s="235"/>
      <c r="M17" s="235"/>
      <c r="N17" s="235"/>
      <c r="O17" s="235"/>
      <c r="P17" s="235"/>
      <c r="Q17" s="235"/>
      <c r="R17" s="235"/>
      <c r="S17" s="235"/>
      <c r="T17" s="235"/>
      <c r="U17" s="235"/>
      <c r="V17" s="235"/>
    </row>
    <row r="18" spans="1:22" ht="12.75" customHeight="1">
      <c r="A18" s="233" t="s">
        <v>1067</v>
      </c>
      <c r="B18" s="234" t="s">
        <v>1068</v>
      </c>
      <c r="C18" s="235"/>
      <c r="D18" s="235"/>
      <c r="E18" s="235"/>
      <c r="F18" s="235"/>
      <c r="G18" s="235"/>
      <c r="H18" s="235"/>
      <c r="I18" s="235"/>
      <c r="J18" s="235"/>
      <c r="K18" s="235"/>
      <c r="L18" s="235"/>
      <c r="M18" s="235"/>
      <c r="N18" s="235"/>
      <c r="O18" s="235"/>
      <c r="P18" s="235"/>
      <c r="Q18" s="235"/>
      <c r="R18" s="235"/>
      <c r="S18" s="235"/>
      <c r="T18" s="235"/>
      <c r="U18" s="235"/>
      <c r="V18" s="235"/>
    </row>
    <row r="19" spans="1:22" ht="12.75" customHeight="1">
      <c r="A19" s="233" t="s">
        <v>1069</v>
      </c>
      <c r="B19" s="234" t="s">
        <v>1070</v>
      </c>
      <c r="C19" s="235"/>
      <c r="D19" s="235"/>
      <c r="E19" s="235"/>
      <c r="F19" s="235"/>
      <c r="G19" s="235"/>
      <c r="H19" s="235"/>
      <c r="I19" s="235"/>
      <c r="J19" s="235"/>
      <c r="K19" s="235"/>
      <c r="L19" s="235"/>
      <c r="M19" s="235"/>
      <c r="N19" s="235"/>
      <c r="O19" s="235"/>
      <c r="P19" s="235"/>
      <c r="Q19" s="235"/>
      <c r="R19" s="235"/>
      <c r="S19" s="235"/>
      <c r="T19" s="235"/>
      <c r="U19" s="235"/>
      <c r="V19" s="235"/>
    </row>
    <row r="20" spans="1:22" ht="12.75" customHeight="1">
      <c r="A20" s="233" t="s">
        <v>867</v>
      </c>
      <c r="B20" s="234" t="s">
        <v>1071</v>
      </c>
      <c r="C20" s="235"/>
      <c r="D20" s="235"/>
      <c r="E20" s="235"/>
      <c r="F20" s="235"/>
      <c r="G20" s="235"/>
      <c r="H20" s="235"/>
      <c r="I20" s="235"/>
      <c r="J20" s="235"/>
      <c r="K20" s="235"/>
      <c r="L20" s="235"/>
      <c r="M20" s="235"/>
      <c r="N20" s="235"/>
      <c r="O20" s="235"/>
      <c r="P20" s="235"/>
      <c r="Q20" s="235"/>
      <c r="R20" s="235"/>
      <c r="S20" s="235"/>
      <c r="T20" s="235"/>
      <c r="U20" s="235"/>
      <c r="V20" s="235"/>
    </row>
    <row r="21" spans="1:22" ht="12.75" customHeight="1">
      <c r="A21" s="233" t="s">
        <v>1072</v>
      </c>
      <c r="B21" s="234" t="s">
        <v>1073</v>
      </c>
      <c r="C21" s="235"/>
      <c r="D21" s="235"/>
      <c r="E21" s="235"/>
      <c r="F21" s="235"/>
      <c r="G21" s="235"/>
      <c r="H21" s="235"/>
      <c r="I21" s="235"/>
      <c r="J21" s="235"/>
      <c r="K21" s="235"/>
      <c r="L21" s="235"/>
      <c r="M21" s="235"/>
      <c r="N21" s="235"/>
      <c r="O21" s="235"/>
      <c r="P21" s="235"/>
      <c r="Q21" s="235"/>
      <c r="R21" s="235"/>
      <c r="S21" s="235"/>
      <c r="T21" s="235"/>
      <c r="U21" s="235"/>
      <c r="V21" s="235"/>
    </row>
    <row r="22" spans="1:22" ht="12.75" customHeight="1">
      <c r="A22" s="233" t="s">
        <v>503</v>
      </c>
      <c r="B22" s="234" t="s">
        <v>1074</v>
      </c>
      <c r="C22" s="235"/>
      <c r="D22" s="235"/>
      <c r="E22" s="235"/>
      <c r="F22" s="235"/>
      <c r="G22" s="235"/>
      <c r="H22" s="235"/>
      <c r="I22" s="235"/>
      <c r="J22" s="235"/>
      <c r="K22" s="235"/>
      <c r="L22" s="235"/>
      <c r="M22" s="235"/>
      <c r="N22" s="235"/>
      <c r="O22" s="235"/>
      <c r="P22" s="235"/>
      <c r="Q22" s="235"/>
      <c r="R22" s="235"/>
      <c r="S22" s="235"/>
      <c r="T22" s="235"/>
      <c r="U22" s="235"/>
      <c r="V22" s="235"/>
    </row>
    <row r="23" spans="1:22" ht="12.75" customHeight="1">
      <c r="A23" s="233" t="s">
        <v>454</v>
      </c>
      <c r="B23" s="234" t="s">
        <v>1075</v>
      </c>
      <c r="C23" s="235"/>
      <c r="D23" s="235"/>
      <c r="E23" s="235"/>
      <c r="F23" s="235"/>
      <c r="G23" s="235"/>
      <c r="H23" s="235"/>
      <c r="I23" s="235"/>
      <c r="J23" s="235"/>
      <c r="K23" s="235"/>
      <c r="L23" s="235"/>
      <c r="M23" s="235"/>
      <c r="N23" s="235"/>
      <c r="O23" s="235"/>
      <c r="P23" s="235"/>
      <c r="Q23" s="235"/>
      <c r="R23" s="235"/>
      <c r="S23" s="235"/>
      <c r="T23" s="235"/>
      <c r="U23" s="235"/>
      <c r="V23" s="235"/>
    </row>
    <row r="24" spans="1:22" ht="12.75" customHeight="1">
      <c r="A24" s="233" t="s">
        <v>1076</v>
      </c>
      <c r="B24" s="234" t="s">
        <v>1077</v>
      </c>
      <c r="C24" s="235"/>
      <c r="D24" s="235"/>
      <c r="E24" s="235"/>
      <c r="F24" s="235"/>
      <c r="G24" s="235"/>
      <c r="H24" s="235"/>
      <c r="I24" s="235"/>
      <c r="J24" s="235"/>
      <c r="K24" s="235"/>
      <c r="L24" s="235"/>
      <c r="M24" s="235"/>
      <c r="N24" s="235"/>
      <c r="O24" s="235"/>
      <c r="P24" s="235"/>
      <c r="Q24" s="235"/>
      <c r="R24" s="235"/>
      <c r="S24" s="235"/>
      <c r="T24" s="235"/>
      <c r="U24" s="235"/>
      <c r="V24" s="235"/>
    </row>
    <row r="25" spans="1:22" ht="12.75" customHeight="1">
      <c r="A25" s="233" t="s">
        <v>1078</v>
      </c>
      <c r="B25" s="234" t="s">
        <v>1079</v>
      </c>
      <c r="C25" s="235"/>
      <c r="D25" s="235"/>
      <c r="E25" s="235"/>
      <c r="F25" s="235"/>
      <c r="G25" s="235"/>
      <c r="H25" s="235"/>
      <c r="I25" s="235"/>
      <c r="J25" s="235"/>
      <c r="K25" s="235"/>
      <c r="L25" s="235"/>
      <c r="M25" s="235"/>
      <c r="N25" s="235"/>
      <c r="O25" s="235"/>
      <c r="P25" s="235"/>
      <c r="Q25" s="235"/>
      <c r="R25" s="235"/>
      <c r="S25" s="235"/>
      <c r="T25" s="235"/>
      <c r="U25" s="235"/>
      <c r="V25" s="235"/>
    </row>
    <row r="26" spans="1:22" ht="12.75" customHeight="1">
      <c r="A26" s="233" t="s">
        <v>380</v>
      </c>
      <c r="B26" s="234" t="s">
        <v>1080</v>
      </c>
      <c r="C26" s="235"/>
      <c r="D26" s="235"/>
      <c r="E26" s="235"/>
      <c r="F26" s="235"/>
      <c r="G26" s="235"/>
      <c r="H26" s="235"/>
      <c r="I26" s="235"/>
      <c r="J26" s="235"/>
      <c r="K26" s="235"/>
      <c r="L26" s="235"/>
      <c r="M26" s="235"/>
      <c r="N26" s="235"/>
      <c r="O26" s="235"/>
      <c r="P26" s="235"/>
      <c r="Q26" s="235"/>
      <c r="R26" s="235"/>
      <c r="S26" s="235"/>
      <c r="T26" s="235"/>
      <c r="U26" s="235"/>
      <c r="V26" s="235"/>
    </row>
    <row r="27" spans="1:22" ht="12.75" customHeight="1">
      <c r="A27" s="233" t="s">
        <v>1081</v>
      </c>
      <c r="B27" s="234" t="s">
        <v>1082</v>
      </c>
      <c r="C27" s="235"/>
      <c r="D27" s="235"/>
      <c r="E27" s="235"/>
      <c r="F27" s="235"/>
      <c r="G27" s="235"/>
      <c r="H27" s="235"/>
      <c r="I27" s="235"/>
      <c r="J27" s="235"/>
      <c r="K27" s="235"/>
      <c r="L27" s="235"/>
      <c r="M27" s="235"/>
      <c r="N27" s="235"/>
      <c r="O27" s="235"/>
      <c r="P27" s="235"/>
      <c r="Q27" s="235"/>
      <c r="R27" s="235"/>
      <c r="S27" s="235"/>
      <c r="T27" s="235"/>
      <c r="U27" s="235"/>
      <c r="V27" s="235"/>
    </row>
    <row r="28" spans="1:22" ht="12.75" customHeight="1">
      <c r="A28" s="233" t="s">
        <v>1083</v>
      </c>
      <c r="B28" s="234" t="s">
        <v>1084</v>
      </c>
      <c r="C28" s="235"/>
      <c r="D28" s="235"/>
      <c r="E28" s="235"/>
      <c r="F28" s="235"/>
      <c r="G28" s="235"/>
      <c r="H28" s="235"/>
      <c r="I28" s="235"/>
      <c r="J28" s="235"/>
      <c r="K28" s="235"/>
      <c r="L28" s="235"/>
      <c r="M28" s="235"/>
      <c r="N28" s="235"/>
      <c r="O28" s="235"/>
      <c r="P28" s="235"/>
      <c r="Q28" s="235"/>
      <c r="R28" s="235"/>
      <c r="S28" s="235"/>
      <c r="T28" s="235"/>
      <c r="U28" s="235"/>
      <c r="V28" s="235"/>
    </row>
    <row r="29" spans="1:22" ht="12.75" customHeight="1">
      <c r="A29" s="233" t="s">
        <v>374</v>
      </c>
      <c r="B29" s="234" t="s">
        <v>1085</v>
      </c>
      <c r="C29" s="235"/>
      <c r="D29" s="235"/>
      <c r="E29" s="235"/>
      <c r="F29" s="235"/>
      <c r="G29" s="235"/>
      <c r="H29" s="235"/>
      <c r="I29" s="235"/>
      <c r="J29" s="235"/>
      <c r="K29" s="235"/>
      <c r="L29" s="235"/>
      <c r="M29" s="235"/>
      <c r="N29" s="235"/>
      <c r="O29" s="235"/>
      <c r="P29" s="235"/>
      <c r="Q29" s="235"/>
      <c r="R29" s="235"/>
      <c r="S29" s="235"/>
      <c r="T29" s="235"/>
      <c r="U29" s="235"/>
      <c r="V29" s="235"/>
    </row>
    <row r="30" spans="1:22" ht="12.75" customHeight="1">
      <c r="A30" s="233" t="s">
        <v>1086</v>
      </c>
      <c r="B30" s="234" t="s">
        <v>1087</v>
      </c>
      <c r="C30" s="235"/>
      <c r="D30" s="235"/>
      <c r="E30" s="235"/>
      <c r="F30" s="235"/>
      <c r="G30" s="235"/>
      <c r="H30" s="235"/>
      <c r="I30" s="235"/>
      <c r="J30" s="235"/>
      <c r="K30" s="235"/>
      <c r="L30" s="235"/>
      <c r="M30" s="235"/>
      <c r="N30" s="235"/>
      <c r="O30" s="235"/>
      <c r="P30" s="235"/>
      <c r="Q30" s="235"/>
      <c r="R30" s="235"/>
      <c r="S30" s="235"/>
      <c r="T30" s="235"/>
      <c r="U30" s="235"/>
      <c r="V30" s="235"/>
    </row>
    <row r="31" spans="1:22" ht="12.75" customHeight="1">
      <c r="A31" s="233" t="s">
        <v>1088</v>
      </c>
      <c r="B31" s="234" t="s">
        <v>1089</v>
      </c>
      <c r="C31" s="235"/>
      <c r="D31" s="235"/>
      <c r="E31" s="235"/>
      <c r="F31" s="235"/>
      <c r="G31" s="235"/>
      <c r="H31" s="235"/>
      <c r="I31" s="235"/>
      <c r="J31" s="235"/>
      <c r="K31" s="235"/>
      <c r="L31" s="235"/>
      <c r="M31" s="235"/>
      <c r="N31" s="235"/>
      <c r="O31" s="235"/>
      <c r="P31" s="235"/>
      <c r="Q31" s="235"/>
      <c r="R31" s="235"/>
      <c r="S31" s="235"/>
      <c r="T31" s="235"/>
      <c r="U31" s="235"/>
      <c r="V31" s="235"/>
    </row>
    <row r="32" spans="1:22" ht="12.75" customHeight="1">
      <c r="A32" s="233" t="s">
        <v>1090</v>
      </c>
      <c r="B32" s="234" t="s">
        <v>1091</v>
      </c>
      <c r="C32" s="235"/>
      <c r="D32" s="235"/>
      <c r="E32" s="235"/>
      <c r="F32" s="235"/>
      <c r="G32" s="235"/>
      <c r="H32" s="235"/>
      <c r="I32" s="235"/>
      <c r="J32" s="235"/>
      <c r="K32" s="235"/>
      <c r="L32" s="235"/>
      <c r="M32" s="235"/>
      <c r="N32" s="235"/>
      <c r="O32" s="235"/>
      <c r="P32" s="235"/>
      <c r="Q32" s="235"/>
      <c r="R32" s="235"/>
      <c r="S32" s="235"/>
      <c r="T32" s="235"/>
      <c r="U32" s="235"/>
      <c r="V32" s="235"/>
    </row>
    <row r="33" spans="1:22" ht="12.75" customHeight="1">
      <c r="A33" s="233" t="s">
        <v>1092</v>
      </c>
      <c r="B33" s="234" t="s">
        <v>1093</v>
      </c>
      <c r="C33" s="235"/>
      <c r="D33" s="235"/>
      <c r="E33" s="235"/>
      <c r="F33" s="235"/>
      <c r="G33" s="235"/>
      <c r="H33" s="235"/>
      <c r="I33" s="235"/>
      <c r="J33" s="235"/>
      <c r="K33" s="235"/>
      <c r="L33" s="235"/>
      <c r="M33" s="235"/>
      <c r="N33" s="235"/>
      <c r="O33" s="235"/>
      <c r="P33" s="235"/>
      <c r="Q33" s="235"/>
      <c r="R33" s="235"/>
      <c r="S33" s="235"/>
      <c r="T33" s="235"/>
      <c r="U33" s="235"/>
      <c r="V33" s="235"/>
    </row>
    <row r="34" spans="1:22" ht="12.75" customHeight="1">
      <c r="A34" s="233" t="s">
        <v>1094</v>
      </c>
      <c r="B34" s="234" t="s">
        <v>1095</v>
      </c>
      <c r="C34" s="235"/>
      <c r="D34" s="235"/>
      <c r="E34" s="235"/>
      <c r="F34" s="235"/>
      <c r="G34" s="235"/>
      <c r="H34" s="235"/>
      <c r="I34" s="235"/>
      <c r="J34" s="235"/>
      <c r="K34" s="235"/>
      <c r="L34" s="235"/>
      <c r="M34" s="235"/>
      <c r="N34" s="235"/>
      <c r="O34" s="235"/>
      <c r="P34" s="235"/>
      <c r="Q34" s="235"/>
      <c r="R34" s="235"/>
      <c r="S34" s="235"/>
      <c r="T34" s="235"/>
      <c r="U34" s="235"/>
      <c r="V34" s="235"/>
    </row>
    <row r="35" spans="1:22" ht="12.75" customHeight="1">
      <c r="A35" s="233" t="s">
        <v>1096</v>
      </c>
      <c r="B35" s="234" t="s">
        <v>1097</v>
      </c>
      <c r="C35" s="235"/>
      <c r="D35" s="235"/>
      <c r="E35" s="235"/>
      <c r="F35" s="235"/>
      <c r="G35" s="235"/>
      <c r="H35" s="235"/>
      <c r="I35" s="235"/>
      <c r="J35" s="235"/>
      <c r="K35" s="235"/>
      <c r="L35" s="235"/>
      <c r="M35" s="235"/>
      <c r="N35" s="235"/>
      <c r="O35" s="235"/>
      <c r="P35" s="235"/>
      <c r="Q35" s="235"/>
      <c r="R35" s="235"/>
      <c r="S35" s="235"/>
      <c r="T35" s="235"/>
      <c r="U35" s="235"/>
      <c r="V35" s="235"/>
    </row>
    <row r="36" spans="1:22" ht="12.75" customHeight="1">
      <c r="A36" s="233" t="s">
        <v>1098</v>
      </c>
      <c r="B36" s="234" t="s">
        <v>1099</v>
      </c>
      <c r="C36" s="235"/>
      <c r="D36" s="235"/>
      <c r="E36" s="235"/>
      <c r="F36" s="235"/>
      <c r="G36" s="235"/>
      <c r="H36" s="235"/>
      <c r="I36" s="235"/>
      <c r="J36" s="235"/>
      <c r="K36" s="235"/>
      <c r="L36" s="235"/>
      <c r="M36" s="235"/>
      <c r="N36" s="235"/>
      <c r="O36" s="235"/>
      <c r="P36" s="235"/>
      <c r="Q36" s="235"/>
      <c r="R36" s="235"/>
      <c r="S36" s="235"/>
      <c r="T36" s="235"/>
      <c r="U36" s="235"/>
      <c r="V36" s="235"/>
    </row>
    <row r="37" spans="1:22" ht="12.75" customHeight="1">
      <c r="A37" s="233" t="s">
        <v>407</v>
      </c>
      <c r="B37" s="234" t="s">
        <v>1100</v>
      </c>
      <c r="C37" s="235"/>
      <c r="D37" s="235"/>
      <c r="E37" s="235"/>
      <c r="F37" s="235"/>
      <c r="G37" s="235"/>
      <c r="H37" s="235"/>
      <c r="I37" s="235"/>
      <c r="J37" s="235"/>
      <c r="K37" s="235"/>
      <c r="L37" s="235"/>
      <c r="M37" s="235"/>
      <c r="N37" s="235"/>
      <c r="O37" s="235"/>
      <c r="P37" s="235"/>
      <c r="Q37" s="235"/>
      <c r="R37" s="235"/>
      <c r="S37" s="235"/>
      <c r="T37" s="235"/>
      <c r="U37" s="235"/>
      <c r="V37" s="235"/>
    </row>
    <row r="38" spans="1:22" ht="12.75" customHeight="1">
      <c r="A38" s="233" t="s">
        <v>1101</v>
      </c>
      <c r="B38" s="234" t="s">
        <v>1102</v>
      </c>
      <c r="C38" s="235"/>
      <c r="D38" s="235"/>
      <c r="E38" s="235"/>
      <c r="F38" s="235"/>
      <c r="G38" s="235"/>
      <c r="H38" s="235"/>
      <c r="I38" s="235"/>
      <c r="J38" s="235"/>
      <c r="K38" s="235"/>
      <c r="L38" s="235"/>
      <c r="M38" s="235"/>
      <c r="N38" s="235"/>
      <c r="O38" s="235"/>
      <c r="P38" s="235"/>
      <c r="Q38" s="235"/>
      <c r="R38" s="235"/>
      <c r="S38" s="235"/>
      <c r="T38" s="235"/>
      <c r="U38" s="235"/>
      <c r="V38" s="235"/>
    </row>
    <row r="39" spans="1:22" ht="12.75" customHeight="1">
      <c r="A39" s="233" t="s">
        <v>1103</v>
      </c>
      <c r="B39" s="234" t="s">
        <v>1104</v>
      </c>
      <c r="C39" s="235"/>
      <c r="D39" s="235"/>
      <c r="E39" s="235"/>
      <c r="F39" s="235"/>
      <c r="G39" s="235"/>
      <c r="H39" s="235"/>
      <c r="I39" s="235"/>
      <c r="J39" s="235"/>
      <c r="K39" s="235"/>
      <c r="L39" s="235"/>
      <c r="M39" s="235"/>
      <c r="N39" s="235"/>
      <c r="O39" s="235"/>
      <c r="P39" s="235"/>
      <c r="Q39" s="235"/>
      <c r="R39" s="235"/>
      <c r="S39" s="235"/>
      <c r="T39" s="235"/>
      <c r="U39" s="235"/>
      <c r="V39" s="235"/>
    </row>
    <row r="40" spans="1:22" ht="12.75" customHeight="1">
      <c r="A40" s="233" t="s">
        <v>463</v>
      </c>
      <c r="B40" s="234" t="s">
        <v>1105</v>
      </c>
      <c r="C40" s="235"/>
      <c r="D40" s="235"/>
      <c r="E40" s="235"/>
      <c r="F40" s="235"/>
      <c r="G40" s="235"/>
      <c r="H40" s="235"/>
      <c r="I40" s="235"/>
      <c r="J40" s="235"/>
      <c r="K40" s="235"/>
      <c r="L40" s="235"/>
      <c r="M40" s="235"/>
      <c r="N40" s="235"/>
      <c r="O40" s="235"/>
      <c r="P40" s="235"/>
      <c r="Q40" s="235"/>
      <c r="R40" s="235"/>
      <c r="S40" s="235"/>
      <c r="T40" s="235"/>
      <c r="U40" s="235"/>
      <c r="V40" s="235"/>
    </row>
    <row r="41" spans="1:22" ht="12.75" customHeight="1">
      <c r="A41" s="233" t="s">
        <v>1106</v>
      </c>
      <c r="B41" s="234" t="s">
        <v>1107</v>
      </c>
      <c r="C41" s="235"/>
      <c r="D41" s="235"/>
      <c r="E41" s="235"/>
      <c r="F41" s="235"/>
      <c r="G41" s="235"/>
      <c r="H41" s="235"/>
      <c r="I41" s="235"/>
      <c r="J41" s="235"/>
      <c r="K41" s="235"/>
      <c r="L41" s="235"/>
      <c r="M41" s="235"/>
      <c r="N41" s="235"/>
      <c r="O41" s="235"/>
      <c r="P41" s="235"/>
      <c r="Q41" s="235"/>
      <c r="R41" s="235"/>
      <c r="S41" s="235"/>
      <c r="T41" s="235"/>
      <c r="U41" s="235"/>
      <c r="V41" s="235"/>
    </row>
    <row r="42" spans="1:22" ht="12.75" customHeight="1">
      <c r="A42" s="233" t="s">
        <v>469</v>
      </c>
      <c r="B42" s="234" t="s">
        <v>1108</v>
      </c>
      <c r="C42" s="235"/>
      <c r="D42" s="235"/>
      <c r="E42" s="235"/>
      <c r="F42" s="235"/>
      <c r="G42" s="235"/>
      <c r="H42" s="235"/>
      <c r="I42" s="235"/>
      <c r="J42" s="235"/>
      <c r="K42" s="235"/>
      <c r="L42" s="235"/>
      <c r="M42" s="235"/>
      <c r="N42" s="235"/>
      <c r="O42" s="235"/>
      <c r="P42" s="235"/>
      <c r="Q42" s="235"/>
      <c r="R42" s="235"/>
      <c r="S42" s="235"/>
      <c r="T42" s="235"/>
      <c r="U42" s="235"/>
      <c r="V42" s="235"/>
    </row>
    <row r="43" spans="1:22" ht="12.75" customHeight="1">
      <c r="A43" s="233" t="s">
        <v>1109</v>
      </c>
      <c r="B43" s="234" t="s">
        <v>1110</v>
      </c>
      <c r="C43" s="235"/>
      <c r="D43" s="235"/>
      <c r="E43" s="235"/>
      <c r="F43" s="235"/>
      <c r="G43" s="235"/>
      <c r="H43" s="235"/>
      <c r="I43" s="235"/>
      <c r="J43" s="235"/>
      <c r="K43" s="235"/>
      <c r="L43" s="235"/>
      <c r="M43" s="235"/>
      <c r="N43" s="235"/>
      <c r="O43" s="235"/>
      <c r="P43" s="235"/>
      <c r="Q43" s="235"/>
      <c r="R43" s="235"/>
      <c r="S43" s="235"/>
      <c r="T43" s="235"/>
      <c r="U43" s="235"/>
      <c r="V43" s="235"/>
    </row>
    <row r="44" spans="1:22" ht="12.75" customHeight="1">
      <c r="A44" s="233" t="s">
        <v>1111</v>
      </c>
      <c r="B44" s="234" t="s">
        <v>1112</v>
      </c>
      <c r="C44" s="235"/>
      <c r="D44" s="235"/>
      <c r="E44" s="235"/>
      <c r="F44" s="235"/>
      <c r="G44" s="235"/>
      <c r="H44" s="235"/>
      <c r="I44" s="235"/>
      <c r="J44" s="235"/>
      <c r="K44" s="235"/>
      <c r="L44" s="235"/>
      <c r="M44" s="235"/>
      <c r="N44" s="235"/>
      <c r="O44" s="235"/>
      <c r="P44" s="235"/>
      <c r="Q44" s="235"/>
      <c r="R44" s="235"/>
      <c r="S44" s="235"/>
      <c r="T44" s="235"/>
      <c r="U44" s="235"/>
      <c r="V44" s="235"/>
    </row>
    <row r="45" spans="1:22" ht="12.75" customHeight="1">
      <c r="A45" s="233" t="s">
        <v>1113</v>
      </c>
      <c r="B45" s="234" t="s">
        <v>1114</v>
      </c>
      <c r="C45" s="235"/>
      <c r="D45" s="235"/>
      <c r="E45" s="235"/>
      <c r="F45" s="235"/>
      <c r="G45" s="235"/>
      <c r="H45" s="235"/>
      <c r="I45" s="235"/>
      <c r="J45" s="235"/>
      <c r="K45" s="235"/>
      <c r="L45" s="235"/>
      <c r="M45" s="235"/>
      <c r="N45" s="235"/>
      <c r="O45" s="235"/>
      <c r="P45" s="235"/>
      <c r="Q45" s="235"/>
      <c r="R45" s="235"/>
      <c r="S45" s="235"/>
      <c r="T45" s="235"/>
      <c r="U45" s="235"/>
      <c r="V45" s="235"/>
    </row>
    <row r="46" spans="1:22" ht="12.75" customHeight="1">
      <c r="A46" s="233" t="s">
        <v>1115</v>
      </c>
      <c r="B46" s="234" t="s">
        <v>1116</v>
      </c>
      <c r="C46" s="235"/>
      <c r="D46" s="235"/>
      <c r="E46" s="235"/>
      <c r="F46" s="235"/>
      <c r="G46" s="235"/>
      <c r="H46" s="235"/>
      <c r="I46" s="235"/>
      <c r="J46" s="235"/>
      <c r="K46" s="235"/>
      <c r="L46" s="235"/>
      <c r="M46" s="235"/>
      <c r="N46" s="235"/>
      <c r="O46" s="235"/>
      <c r="P46" s="235"/>
      <c r="Q46" s="235"/>
      <c r="R46" s="235"/>
      <c r="S46" s="235"/>
      <c r="T46" s="235"/>
      <c r="U46" s="235"/>
      <c r="V46" s="235"/>
    </row>
    <row r="47" spans="1:22" ht="12.75" customHeight="1">
      <c r="A47" s="233" t="s">
        <v>1117</v>
      </c>
      <c r="B47" s="234" t="s">
        <v>1118</v>
      </c>
      <c r="C47" s="235"/>
      <c r="D47" s="235"/>
      <c r="E47" s="235"/>
      <c r="F47" s="235"/>
      <c r="G47" s="235"/>
      <c r="H47" s="235"/>
      <c r="I47" s="235"/>
      <c r="J47" s="235"/>
      <c r="K47" s="235"/>
      <c r="L47" s="235"/>
      <c r="M47" s="235"/>
      <c r="N47" s="235"/>
      <c r="O47" s="235"/>
      <c r="P47" s="235"/>
      <c r="Q47" s="235"/>
      <c r="R47" s="235"/>
      <c r="S47" s="235"/>
      <c r="T47" s="235"/>
      <c r="U47" s="235"/>
      <c r="V47" s="235"/>
    </row>
    <row r="48" spans="1:22" ht="12.75" customHeight="1">
      <c r="A48" s="233" t="s">
        <v>467</v>
      </c>
      <c r="B48" s="234" t="s">
        <v>1119</v>
      </c>
      <c r="C48" s="235"/>
      <c r="D48" s="235"/>
      <c r="E48" s="235"/>
      <c r="F48" s="235"/>
      <c r="G48" s="235"/>
      <c r="H48" s="235"/>
      <c r="I48" s="235"/>
      <c r="J48" s="235"/>
      <c r="K48" s="235"/>
      <c r="L48" s="235"/>
      <c r="M48" s="235"/>
      <c r="N48" s="235"/>
      <c r="O48" s="235"/>
      <c r="P48" s="235"/>
      <c r="Q48" s="235"/>
      <c r="R48" s="235"/>
      <c r="S48" s="235"/>
      <c r="T48" s="235"/>
      <c r="U48" s="235"/>
      <c r="V48" s="235"/>
    </row>
    <row r="49" spans="1:22" ht="12.75" customHeight="1">
      <c r="A49" s="233" t="s">
        <v>849</v>
      </c>
      <c r="B49" s="234" t="s">
        <v>1120</v>
      </c>
      <c r="C49" s="235"/>
      <c r="D49" s="235"/>
      <c r="E49" s="235"/>
      <c r="F49" s="235"/>
      <c r="G49" s="235"/>
      <c r="H49" s="235"/>
      <c r="I49" s="235"/>
      <c r="J49" s="235"/>
      <c r="K49" s="235"/>
      <c r="L49" s="235"/>
      <c r="M49" s="235"/>
      <c r="N49" s="235"/>
      <c r="O49" s="235"/>
      <c r="P49" s="235"/>
      <c r="Q49" s="235"/>
      <c r="R49" s="235"/>
      <c r="S49" s="235"/>
      <c r="T49" s="235"/>
      <c r="U49" s="235"/>
      <c r="V49" s="235"/>
    </row>
    <row r="50" spans="1:22" ht="12.75" customHeight="1">
      <c r="A50" s="233" t="s">
        <v>1121</v>
      </c>
      <c r="B50" s="234" t="s">
        <v>1122</v>
      </c>
      <c r="C50" s="235"/>
      <c r="D50" s="235"/>
      <c r="E50" s="235"/>
      <c r="F50" s="235"/>
      <c r="G50" s="235"/>
      <c r="H50" s="235"/>
      <c r="I50" s="235"/>
      <c r="J50" s="235"/>
      <c r="K50" s="235"/>
      <c r="L50" s="235"/>
      <c r="M50" s="235"/>
      <c r="N50" s="235"/>
      <c r="O50" s="235"/>
      <c r="P50" s="235"/>
      <c r="Q50" s="235"/>
      <c r="R50" s="235"/>
      <c r="S50" s="235"/>
      <c r="T50" s="235"/>
      <c r="U50" s="235"/>
      <c r="V50" s="235"/>
    </row>
    <row r="51" spans="1:22" ht="12.75" customHeight="1">
      <c r="A51" s="233" t="s">
        <v>1123</v>
      </c>
      <c r="B51" s="234" t="s">
        <v>1124</v>
      </c>
      <c r="C51" s="235"/>
      <c r="D51" s="235"/>
      <c r="E51" s="235"/>
      <c r="F51" s="235"/>
      <c r="G51" s="235"/>
      <c r="H51" s="235"/>
      <c r="I51" s="235"/>
      <c r="J51" s="235"/>
      <c r="K51" s="235"/>
      <c r="L51" s="235"/>
      <c r="M51" s="235"/>
      <c r="N51" s="235"/>
      <c r="O51" s="235"/>
      <c r="P51" s="235"/>
      <c r="Q51" s="235"/>
      <c r="R51" s="235"/>
      <c r="S51" s="235"/>
      <c r="T51" s="235"/>
      <c r="U51" s="235"/>
      <c r="V51" s="235"/>
    </row>
    <row r="52" spans="1:22" ht="12.75" customHeight="1">
      <c r="A52" s="233" t="s">
        <v>1125</v>
      </c>
      <c r="B52" s="234" t="s">
        <v>1126</v>
      </c>
      <c r="C52" s="235"/>
      <c r="D52" s="235"/>
      <c r="E52" s="235"/>
      <c r="F52" s="235"/>
      <c r="G52" s="235"/>
      <c r="H52" s="235"/>
      <c r="I52" s="235"/>
      <c r="J52" s="235"/>
      <c r="K52" s="235"/>
      <c r="L52" s="235"/>
      <c r="M52" s="235"/>
      <c r="N52" s="235"/>
      <c r="O52" s="235"/>
      <c r="P52" s="235"/>
      <c r="Q52" s="235"/>
      <c r="R52" s="235"/>
      <c r="S52" s="235"/>
      <c r="T52" s="235"/>
      <c r="U52" s="235"/>
      <c r="V52" s="235"/>
    </row>
    <row r="53" spans="1:22" ht="12.75" customHeight="1">
      <c r="A53" s="233" t="s">
        <v>1127</v>
      </c>
      <c r="B53" s="234" t="s">
        <v>1128</v>
      </c>
      <c r="C53" s="235"/>
      <c r="D53" s="235"/>
      <c r="E53" s="235"/>
      <c r="F53" s="235"/>
      <c r="G53" s="235"/>
      <c r="H53" s="235"/>
      <c r="I53" s="235"/>
      <c r="J53" s="235"/>
      <c r="K53" s="235"/>
      <c r="L53" s="235"/>
      <c r="M53" s="235"/>
      <c r="N53" s="235"/>
      <c r="O53" s="235"/>
      <c r="P53" s="235"/>
      <c r="Q53" s="235"/>
      <c r="R53" s="235"/>
      <c r="S53" s="235"/>
      <c r="T53" s="235"/>
      <c r="U53" s="235"/>
      <c r="V53" s="235"/>
    </row>
    <row r="54" spans="1:22" ht="12.75" customHeight="1">
      <c r="A54" s="233" t="s">
        <v>1129</v>
      </c>
      <c r="B54" s="234" t="s">
        <v>1130</v>
      </c>
      <c r="C54" s="235"/>
      <c r="D54" s="235"/>
      <c r="E54" s="235"/>
      <c r="F54" s="235"/>
      <c r="G54" s="235"/>
      <c r="H54" s="235"/>
      <c r="I54" s="235"/>
      <c r="J54" s="235"/>
      <c r="K54" s="235"/>
      <c r="L54" s="235"/>
      <c r="M54" s="235"/>
      <c r="N54" s="235"/>
      <c r="O54" s="235"/>
      <c r="P54" s="235"/>
      <c r="Q54" s="235"/>
      <c r="R54" s="235"/>
      <c r="S54" s="235"/>
      <c r="T54" s="235"/>
      <c r="U54" s="235"/>
      <c r="V54" s="235"/>
    </row>
    <row r="55" spans="1:22" ht="12.75" customHeight="1">
      <c r="A55" s="233" t="s">
        <v>1131</v>
      </c>
      <c r="B55" s="234" t="s">
        <v>1132</v>
      </c>
      <c r="C55" s="235"/>
      <c r="D55" s="235"/>
      <c r="E55" s="235"/>
      <c r="F55" s="235"/>
      <c r="G55" s="235"/>
      <c r="H55" s="235"/>
      <c r="I55" s="235"/>
      <c r="J55" s="235"/>
      <c r="K55" s="235"/>
      <c r="L55" s="235"/>
      <c r="M55" s="235"/>
      <c r="N55" s="235"/>
      <c r="O55" s="235"/>
      <c r="P55" s="235"/>
      <c r="Q55" s="235"/>
      <c r="R55" s="235"/>
      <c r="S55" s="235"/>
      <c r="T55" s="235"/>
      <c r="U55" s="235"/>
      <c r="V55" s="235"/>
    </row>
    <row r="56" spans="1:22" ht="12.75" customHeight="1">
      <c r="A56" s="233" t="s">
        <v>1133</v>
      </c>
      <c r="B56" s="234" t="s">
        <v>1134</v>
      </c>
      <c r="C56" s="235"/>
      <c r="D56" s="235"/>
      <c r="E56" s="235"/>
      <c r="F56" s="235"/>
      <c r="G56" s="235"/>
      <c r="H56" s="235"/>
      <c r="I56" s="235"/>
      <c r="J56" s="235"/>
      <c r="K56" s="235"/>
      <c r="L56" s="235"/>
      <c r="M56" s="235"/>
      <c r="N56" s="235"/>
      <c r="O56" s="235"/>
      <c r="P56" s="235"/>
      <c r="Q56" s="235"/>
      <c r="R56" s="235"/>
      <c r="S56" s="235"/>
      <c r="T56" s="235"/>
      <c r="U56" s="235"/>
      <c r="V56" s="235"/>
    </row>
    <row r="57" spans="1:22" ht="12.75" customHeight="1">
      <c r="A57" s="233" t="s">
        <v>390</v>
      </c>
      <c r="B57" s="234" t="s">
        <v>1135</v>
      </c>
      <c r="C57" s="235"/>
      <c r="D57" s="235"/>
      <c r="E57" s="235"/>
      <c r="F57" s="235"/>
      <c r="G57" s="235"/>
      <c r="H57" s="235"/>
      <c r="I57" s="235"/>
      <c r="J57" s="235"/>
      <c r="K57" s="235"/>
      <c r="L57" s="235"/>
      <c r="M57" s="235"/>
      <c r="N57" s="235"/>
      <c r="O57" s="235"/>
      <c r="P57" s="235"/>
      <c r="Q57" s="235"/>
      <c r="R57" s="235"/>
      <c r="S57" s="235"/>
      <c r="T57" s="235"/>
      <c r="U57" s="235"/>
      <c r="V57" s="235"/>
    </row>
    <row r="58" spans="1:22" ht="12.75" customHeight="1">
      <c r="A58" s="233" t="s">
        <v>431</v>
      </c>
      <c r="B58" s="234" t="s">
        <v>1136</v>
      </c>
      <c r="C58" s="235"/>
      <c r="D58" s="235"/>
      <c r="E58" s="235"/>
      <c r="F58" s="235"/>
      <c r="G58" s="235"/>
      <c r="H58" s="235"/>
      <c r="I58" s="235"/>
      <c r="J58" s="235"/>
      <c r="K58" s="235"/>
      <c r="L58" s="235"/>
      <c r="M58" s="235"/>
      <c r="N58" s="235"/>
      <c r="O58" s="235"/>
      <c r="P58" s="235"/>
      <c r="Q58" s="235"/>
      <c r="R58" s="235"/>
      <c r="S58" s="235"/>
      <c r="T58" s="235"/>
      <c r="U58" s="235"/>
      <c r="V58" s="235"/>
    </row>
    <row r="59" spans="1:22" ht="12.75" customHeight="1">
      <c r="A59" s="233" t="s">
        <v>1137</v>
      </c>
      <c r="B59" s="234" t="s">
        <v>1138</v>
      </c>
      <c r="C59" s="235"/>
      <c r="D59" s="235"/>
      <c r="E59" s="235"/>
      <c r="F59" s="235"/>
      <c r="G59" s="235"/>
      <c r="H59" s="235"/>
      <c r="I59" s="235"/>
      <c r="J59" s="235"/>
      <c r="K59" s="235"/>
      <c r="L59" s="235"/>
      <c r="M59" s="235"/>
      <c r="N59" s="235"/>
      <c r="O59" s="235"/>
      <c r="P59" s="235"/>
      <c r="Q59" s="235"/>
      <c r="R59" s="235"/>
      <c r="S59" s="235"/>
      <c r="T59" s="235"/>
      <c r="U59" s="235"/>
      <c r="V59" s="235"/>
    </row>
    <row r="60" spans="1:22" ht="12.75" customHeight="1">
      <c r="A60" s="233" t="s">
        <v>1139</v>
      </c>
      <c r="B60" s="234" t="s">
        <v>1140</v>
      </c>
      <c r="C60" s="235"/>
      <c r="D60" s="235"/>
      <c r="E60" s="235"/>
      <c r="F60" s="235"/>
      <c r="G60" s="235"/>
      <c r="H60" s="235"/>
      <c r="I60" s="235"/>
      <c r="J60" s="235"/>
      <c r="K60" s="235"/>
      <c r="L60" s="235"/>
      <c r="M60" s="235"/>
      <c r="N60" s="235"/>
      <c r="O60" s="235"/>
      <c r="P60" s="235"/>
      <c r="Q60" s="235"/>
      <c r="R60" s="235"/>
      <c r="S60" s="235"/>
      <c r="T60" s="235"/>
      <c r="U60" s="235"/>
      <c r="V60" s="235"/>
    </row>
    <row r="61" spans="1:22" ht="12.75" customHeight="1">
      <c r="A61" s="233" t="s">
        <v>1141</v>
      </c>
      <c r="B61" s="234" t="s">
        <v>1142</v>
      </c>
      <c r="C61" s="235"/>
      <c r="D61" s="235"/>
      <c r="E61" s="235"/>
      <c r="F61" s="235"/>
      <c r="G61" s="235"/>
      <c r="H61" s="235"/>
      <c r="I61" s="235"/>
      <c r="J61" s="235"/>
      <c r="K61" s="235"/>
      <c r="L61" s="235"/>
      <c r="M61" s="235"/>
      <c r="N61" s="235"/>
      <c r="O61" s="235"/>
      <c r="P61" s="235"/>
      <c r="Q61" s="235"/>
      <c r="R61" s="235"/>
      <c r="S61" s="235"/>
      <c r="T61" s="235"/>
      <c r="U61" s="235"/>
      <c r="V61" s="235"/>
    </row>
    <row r="62" spans="1:22" ht="12.75" customHeight="1">
      <c r="A62" s="233" t="s">
        <v>450</v>
      </c>
      <c r="B62" s="234" t="s">
        <v>1143</v>
      </c>
      <c r="C62" s="235"/>
      <c r="D62" s="235"/>
      <c r="E62" s="235"/>
      <c r="F62" s="235"/>
      <c r="G62" s="235"/>
      <c r="H62" s="235"/>
      <c r="I62" s="235"/>
      <c r="J62" s="235"/>
      <c r="K62" s="235"/>
      <c r="L62" s="235"/>
      <c r="M62" s="235"/>
      <c r="N62" s="235"/>
      <c r="O62" s="235"/>
      <c r="P62" s="235"/>
      <c r="Q62" s="235"/>
      <c r="R62" s="235"/>
      <c r="S62" s="235"/>
      <c r="T62" s="235"/>
      <c r="U62" s="235"/>
      <c r="V62" s="235"/>
    </row>
    <row r="63" spans="1:22" ht="12.75" customHeight="1">
      <c r="A63" s="233" t="s">
        <v>489</v>
      </c>
      <c r="B63" s="234" t="s">
        <v>1144</v>
      </c>
      <c r="C63" s="235"/>
      <c r="D63" s="235"/>
      <c r="E63" s="235"/>
      <c r="F63" s="235"/>
      <c r="G63" s="235"/>
      <c r="H63" s="235"/>
      <c r="I63" s="235"/>
      <c r="J63" s="235"/>
      <c r="K63" s="235"/>
      <c r="L63" s="235"/>
      <c r="M63" s="235"/>
      <c r="N63" s="235"/>
      <c r="O63" s="235"/>
      <c r="P63" s="235"/>
      <c r="Q63" s="235"/>
      <c r="R63" s="235"/>
      <c r="S63" s="235"/>
      <c r="T63" s="235"/>
      <c r="U63" s="235"/>
      <c r="V63" s="235"/>
    </row>
    <row r="64" spans="1:22" ht="12.75" customHeight="1">
      <c r="A64" s="233" t="s">
        <v>1145</v>
      </c>
      <c r="B64" s="234" t="s">
        <v>1146</v>
      </c>
      <c r="C64" s="235"/>
      <c r="D64" s="235"/>
      <c r="E64" s="235"/>
      <c r="F64" s="235"/>
      <c r="G64" s="235"/>
      <c r="H64" s="235"/>
      <c r="I64" s="235"/>
      <c r="J64" s="235"/>
      <c r="K64" s="235"/>
      <c r="L64" s="235"/>
      <c r="M64" s="235"/>
      <c r="N64" s="235"/>
      <c r="O64" s="235"/>
      <c r="P64" s="235"/>
      <c r="Q64" s="235"/>
      <c r="R64" s="235"/>
      <c r="S64" s="235"/>
      <c r="T64" s="235"/>
      <c r="U64" s="235"/>
      <c r="V64" s="235"/>
    </row>
    <row r="65" spans="1:22" ht="12.75" customHeight="1">
      <c r="A65" s="233" t="s">
        <v>1147</v>
      </c>
      <c r="B65" s="234" t="s">
        <v>1148</v>
      </c>
      <c r="C65" s="235"/>
      <c r="D65" s="235"/>
      <c r="E65" s="235"/>
      <c r="F65" s="235"/>
      <c r="G65" s="235"/>
      <c r="H65" s="235"/>
      <c r="I65" s="235"/>
      <c r="J65" s="235"/>
      <c r="K65" s="235"/>
      <c r="L65" s="235"/>
      <c r="M65" s="235"/>
      <c r="N65" s="235"/>
      <c r="O65" s="235"/>
      <c r="P65" s="235"/>
      <c r="Q65" s="235"/>
      <c r="R65" s="235"/>
      <c r="S65" s="235"/>
      <c r="T65" s="235"/>
      <c r="U65" s="235"/>
      <c r="V65" s="235"/>
    </row>
    <row r="66" spans="1:22" ht="12.75" customHeight="1">
      <c r="A66" s="233" t="s">
        <v>1149</v>
      </c>
      <c r="B66" s="234" t="s">
        <v>1150</v>
      </c>
      <c r="C66" s="235"/>
      <c r="D66" s="235"/>
      <c r="E66" s="235"/>
      <c r="F66" s="235"/>
      <c r="G66" s="235"/>
      <c r="H66" s="235"/>
      <c r="I66" s="235"/>
      <c r="J66" s="235"/>
      <c r="K66" s="235"/>
      <c r="L66" s="235"/>
      <c r="M66" s="235"/>
      <c r="N66" s="235"/>
      <c r="O66" s="235"/>
      <c r="P66" s="235"/>
      <c r="Q66" s="235"/>
      <c r="R66" s="235"/>
      <c r="S66" s="235"/>
      <c r="T66" s="235"/>
      <c r="U66" s="235"/>
      <c r="V66" s="235"/>
    </row>
    <row r="67" spans="1:22" ht="12.75" customHeight="1">
      <c r="A67" s="233" t="s">
        <v>1151</v>
      </c>
      <c r="B67" s="234" t="s">
        <v>1152</v>
      </c>
      <c r="C67" s="235"/>
      <c r="D67" s="235"/>
      <c r="E67" s="235"/>
      <c r="F67" s="235"/>
      <c r="G67" s="235"/>
      <c r="H67" s="235"/>
      <c r="I67" s="235"/>
      <c r="J67" s="235"/>
      <c r="K67" s="235"/>
      <c r="L67" s="235"/>
      <c r="M67" s="235"/>
      <c r="N67" s="235"/>
      <c r="O67" s="235"/>
      <c r="P67" s="235"/>
      <c r="Q67" s="235"/>
      <c r="R67" s="235"/>
      <c r="S67" s="235"/>
      <c r="T67" s="235"/>
      <c r="U67" s="235"/>
      <c r="V67" s="235"/>
    </row>
    <row r="68" spans="1:22" ht="12.75" customHeight="1">
      <c r="A68" s="233" t="s">
        <v>439</v>
      </c>
      <c r="B68" s="234" t="s">
        <v>1153</v>
      </c>
      <c r="C68" s="235"/>
      <c r="D68" s="235"/>
      <c r="E68" s="235"/>
      <c r="F68" s="235"/>
      <c r="G68" s="235"/>
      <c r="H68" s="235"/>
      <c r="I68" s="235"/>
      <c r="J68" s="235"/>
      <c r="K68" s="235"/>
      <c r="L68" s="235"/>
      <c r="M68" s="235"/>
      <c r="N68" s="235"/>
      <c r="O68" s="235"/>
      <c r="P68" s="235"/>
      <c r="Q68" s="235"/>
      <c r="R68" s="235"/>
      <c r="S68" s="235"/>
      <c r="T68" s="235"/>
      <c r="U68" s="235"/>
      <c r="V68" s="235"/>
    </row>
    <row r="69" spans="1:22" ht="12.75" customHeight="1">
      <c r="A69" s="233" t="s">
        <v>1154</v>
      </c>
      <c r="B69" s="234" t="s">
        <v>1155</v>
      </c>
      <c r="C69" s="235"/>
      <c r="D69" s="235"/>
      <c r="E69" s="235"/>
      <c r="F69" s="235"/>
      <c r="G69" s="235"/>
      <c r="H69" s="235"/>
      <c r="I69" s="235"/>
      <c r="J69" s="235"/>
      <c r="K69" s="235"/>
      <c r="L69" s="235"/>
      <c r="M69" s="235"/>
      <c r="N69" s="235"/>
      <c r="O69" s="235"/>
      <c r="P69" s="235"/>
      <c r="Q69" s="235"/>
      <c r="R69" s="235"/>
      <c r="S69" s="235"/>
      <c r="T69" s="235"/>
      <c r="U69" s="235"/>
      <c r="V69" s="235"/>
    </row>
    <row r="70" spans="1:22" ht="12.75" customHeight="1">
      <c r="A70" s="233" t="s">
        <v>1156</v>
      </c>
      <c r="B70" s="234" t="s">
        <v>1157</v>
      </c>
      <c r="C70" s="235"/>
      <c r="D70" s="235"/>
      <c r="E70" s="235"/>
      <c r="F70" s="235"/>
      <c r="G70" s="235"/>
      <c r="H70" s="235"/>
      <c r="I70" s="235"/>
      <c r="J70" s="235"/>
      <c r="K70" s="235"/>
      <c r="L70" s="235"/>
      <c r="M70" s="235"/>
      <c r="N70" s="235"/>
      <c r="O70" s="235"/>
      <c r="P70" s="235"/>
      <c r="Q70" s="235"/>
      <c r="R70" s="235"/>
      <c r="S70" s="235"/>
      <c r="T70" s="235"/>
      <c r="U70" s="235"/>
      <c r="V70" s="235"/>
    </row>
    <row r="71" spans="1:22" ht="12.75" customHeight="1">
      <c r="A71" s="233" t="s">
        <v>483</v>
      </c>
      <c r="B71" s="234" t="s">
        <v>1158</v>
      </c>
      <c r="C71" s="235"/>
      <c r="D71" s="235"/>
      <c r="E71" s="235"/>
      <c r="F71" s="235"/>
      <c r="G71" s="235"/>
      <c r="H71" s="235"/>
      <c r="I71" s="235"/>
      <c r="J71" s="235"/>
      <c r="K71" s="235"/>
      <c r="L71" s="235"/>
      <c r="M71" s="235"/>
      <c r="N71" s="235"/>
      <c r="O71" s="235"/>
      <c r="P71" s="235"/>
      <c r="Q71" s="235"/>
      <c r="R71" s="235"/>
      <c r="S71" s="235"/>
      <c r="T71" s="235"/>
      <c r="U71" s="235"/>
      <c r="V71" s="235"/>
    </row>
    <row r="72" spans="1:22" ht="12.75" customHeight="1">
      <c r="A72" s="233" t="s">
        <v>1159</v>
      </c>
      <c r="B72" s="234" t="s">
        <v>1160</v>
      </c>
      <c r="C72" s="235"/>
      <c r="D72" s="235"/>
      <c r="E72" s="235"/>
      <c r="F72" s="235"/>
      <c r="G72" s="235"/>
      <c r="H72" s="235"/>
      <c r="I72" s="235"/>
      <c r="J72" s="235"/>
      <c r="K72" s="235"/>
      <c r="L72" s="235"/>
      <c r="M72" s="235"/>
      <c r="N72" s="235"/>
      <c r="O72" s="235"/>
      <c r="P72" s="235"/>
      <c r="Q72" s="235"/>
      <c r="R72" s="235"/>
      <c r="S72" s="235"/>
      <c r="T72" s="235"/>
      <c r="U72" s="235"/>
      <c r="V72" s="235"/>
    </row>
    <row r="73" spans="1:22" ht="12.75" customHeight="1">
      <c r="A73" s="233" t="s">
        <v>1161</v>
      </c>
      <c r="B73" s="234" t="s">
        <v>1162</v>
      </c>
      <c r="C73" s="235"/>
      <c r="D73" s="235"/>
      <c r="E73" s="235"/>
      <c r="F73" s="235"/>
      <c r="G73" s="235"/>
      <c r="H73" s="235"/>
      <c r="I73" s="235"/>
      <c r="J73" s="235"/>
      <c r="K73" s="235"/>
      <c r="L73" s="235"/>
      <c r="M73" s="235"/>
      <c r="N73" s="235"/>
      <c r="O73" s="235"/>
      <c r="P73" s="235"/>
      <c r="Q73" s="235"/>
      <c r="R73" s="235"/>
      <c r="S73" s="235"/>
      <c r="T73" s="235"/>
      <c r="U73" s="235"/>
      <c r="V73" s="235"/>
    </row>
    <row r="74" spans="1:22" ht="12.75" customHeight="1">
      <c r="A74" s="233" t="s">
        <v>1163</v>
      </c>
      <c r="B74" s="234" t="s">
        <v>1164</v>
      </c>
      <c r="C74" s="235"/>
      <c r="D74" s="235"/>
      <c r="E74" s="235"/>
      <c r="F74" s="235"/>
      <c r="G74" s="235"/>
      <c r="H74" s="235"/>
      <c r="I74" s="235"/>
      <c r="J74" s="235"/>
      <c r="K74" s="235"/>
      <c r="L74" s="235"/>
      <c r="M74" s="235"/>
      <c r="N74" s="235"/>
      <c r="O74" s="235"/>
      <c r="P74" s="235"/>
      <c r="Q74" s="235"/>
      <c r="R74" s="235"/>
      <c r="S74" s="235"/>
      <c r="T74" s="235"/>
      <c r="U74" s="235"/>
      <c r="V74" s="235"/>
    </row>
    <row r="75" spans="1:22" ht="12.75" customHeight="1">
      <c r="A75" s="233" t="s">
        <v>1165</v>
      </c>
      <c r="B75" s="234" t="s">
        <v>1166</v>
      </c>
      <c r="C75" s="235"/>
      <c r="D75" s="235"/>
      <c r="E75" s="235"/>
      <c r="F75" s="235"/>
      <c r="G75" s="235"/>
      <c r="H75" s="235"/>
      <c r="I75" s="235"/>
      <c r="J75" s="235"/>
      <c r="K75" s="235"/>
      <c r="L75" s="235"/>
      <c r="M75" s="235"/>
      <c r="N75" s="235"/>
      <c r="O75" s="235"/>
      <c r="P75" s="235"/>
      <c r="Q75" s="235"/>
      <c r="R75" s="235"/>
      <c r="S75" s="235"/>
      <c r="T75" s="235"/>
      <c r="U75" s="235"/>
      <c r="V75" s="235"/>
    </row>
    <row r="76" spans="1:22" ht="12.75" customHeight="1">
      <c r="A76" s="233" t="s">
        <v>1167</v>
      </c>
      <c r="B76" s="234" t="s">
        <v>1168</v>
      </c>
      <c r="C76" s="235"/>
      <c r="D76" s="235"/>
      <c r="E76" s="235"/>
      <c r="F76" s="235"/>
      <c r="G76" s="235"/>
      <c r="H76" s="235"/>
      <c r="I76" s="235"/>
      <c r="J76" s="235"/>
      <c r="K76" s="235"/>
      <c r="L76" s="235"/>
      <c r="M76" s="235"/>
      <c r="N76" s="235"/>
      <c r="O76" s="235"/>
      <c r="P76" s="235"/>
      <c r="Q76" s="235"/>
      <c r="R76" s="235"/>
      <c r="S76" s="235"/>
      <c r="T76" s="235"/>
      <c r="U76" s="235"/>
      <c r="V76" s="235"/>
    </row>
    <row r="77" spans="1:22" ht="12.75" customHeight="1">
      <c r="A77" s="233" t="s">
        <v>1169</v>
      </c>
      <c r="B77" s="234" t="s">
        <v>1170</v>
      </c>
      <c r="C77" s="235"/>
      <c r="D77" s="235"/>
      <c r="E77" s="235"/>
      <c r="F77" s="235"/>
      <c r="G77" s="235"/>
      <c r="H77" s="235"/>
      <c r="I77" s="235"/>
      <c r="J77" s="235"/>
      <c r="K77" s="235"/>
      <c r="L77" s="235"/>
      <c r="M77" s="235"/>
      <c r="N77" s="235"/>
      <c r="O77" s="235"/>
      <c r="P77" s="235"/>
      <c r="Q77" s="235"/>
      <c r="R77" s="235"/>
      <c r="S77" s="235"/>
      <c r="T77" s="235"/>
      <c r="U77" s="235"/>
      <c r="V77" s="235"/>
    </row>
    <row r="78" spans="1:22" ht="12.75" customHeight="1">
      <c r="A78" s="233" t="s">
        <v>1171</v>
      </c>
      <c r="B78" s="234" t="s">
        <v>1172</v>
      </c>
      <c r="C78" s="235"/>
      <c r="D78" s="235"/>
      <c r="E78" s="235"/>
      <c r="F78" s="235"/>
      <c r="G78" s="235"/>
      <c r="H78" s="235"/>
      <c r="I78" s="235"/>
      <c r="J78" s="235"/>
      <c r="K78" s="235"/>
      <c r="L78" s="235"/>
      <c r="M78" s="235"/>
      <c r="N78" s="235"/>
      <c r="O78" s="235"/>
      <c r="P78" s="235"/>
      <c r="Q78" s="235"/>
      <c r="R78" s="235"/>
      <c r="S78" s="235"/>
      <c r="T78" s="235"/>
      <c r="U78" s="235"/>
      <c r="V78" s="235"/>
    </row>
    <row r="79" spans="1:22" ht="12.75" customHeight="1">
      <c r="A79" s="233" t="s">
        <v>1173</v>
      </c>
      <c r="B79" s="234" t="s">
        <v>1174</v>
      </c>
      <c r="C79" s="235"/>
      <c r="D79" s="235"/>
      <c r="E79" s="235"/>
      <c r="F79" s="235"/>
      <c r="G79" s="235"/>
      <c r="H79" s="235"/>
      <c r="I79" s="235"/>
      <c r="J79" s="235"/>
      <c r="K79" s="235"/>
      <c r="L79" s="235"/>
      <c r="M79" s="235"/>
      <c r="N79" s="235"/>
      <c r="O79" s="235"/>
      <c r="P79" s="235"/>
      <c r="Q79" s="235"/>
      <c r="R79" s="235"/>
      <c r="S79" s="235"/>
      <c r="T79" s="235"/>
      <c r="U79" s="235"/>
      <c r="V79" s="235"/>
    </row>
    <row r="80" spans="1:22" ht="12.75" customHeight="1">
      <c r="A80" s="233" t="s">
        <v>1175</v>
      </c>
      <c r="B80" s="234" t="s">
        <v>1176</v>
      </c>
      <c r="C80" s="235"/>
      <c r="D80" s="235"/>
      <c r="E80" s="235"/>
      <c r="F80" s="235"/>
      <c r="G80" s="235"/>
      <c r="H80" s="235"/>
      <c r="I80" s="235"/>
      <c r="J80" s="235"/>
      <c r="K80" s="235"/>
      <c r="L80" s="235"/>
      <c r="M80" s="235"/>
      <c r="N80" s="235"/>
      <c r="O80" s="235"/>
      <c r="P80" s="235"/>
      <c r="Q80" s="235"/>
      <c r="R80" s="235"/>
      <c r="S80" s="235"/>
      <c r="T80" s="235"/>
      <c r="U80" s="235"/>
      <c r="V80" s="235"/>
    </row>
    <row r="81" spans="1:22" ht="12.75" customHeight="1">
      <c r="A81" s="233" t="s">
        <v>371</v>
      </c>
      <c r="B81" s="234" t="s">
        <v>1177</v>
      </c>
      <c r="C81" s="235"/>
      <c r="D81" s="235"/>
      <c r="E81" s="235"/>
      <c r="F81" s="235"/>
      <c r="G81" s="235"/>
      <c r="H81" s="235"/>
      <c r="I81" s="235"/>
      <c r="J81" s="235"/>
      <c r="K81" s="235"/>
      <c r="L81" s="235"/>
      <c r="M81" s="235"/>
      <c r="N81" s="235"/>
      <c r="O81" s="235"/>
      <c r="P81" s="235"/>
      <c r="Q81" s="235"/>
      <c r="R81" s="235"/>
      <c r="S81" s="235"/>
      <c r="T81" s="235"/>
      <c r="U81" s="235"/>
      <c r="V81" s="235"/>
    </row>
    <row r="82" spans="1:22" ht="12.75" customHeight="1">
      <c r="A82" s="233" t="s">
        <v>1178</v>
      </c>
      <c r="B82" s="234" t="s">
        <v>1179</v>
      </c>
      <c r="C82" s="235"/>
      <c r="D82" s="235"/>
      <c r="E82" s="235"/>
      <c r="F82" s="235"/>
      <c r="G82" s="235"/>
      <c r="H82" s="235"/>
      <c r="I82" s="235"/>
      <c r="J82" s="235"/>
      <c r="K82" s="235"/>
      <c r="L82" s="235"/>
      <c r="M82" s="235"/>
      <c r="N82" s="235"/>
      <c r="O82" s="235"/>
      <c r="P82" s="235"/>
      <c r="Q82" s="235"/>
      <c r="R82" s="235"/>
      <c r="S82" s="235"/>
      <c r="T82" s="235"/>
      <c r="U82" s="235"/>
      <c r="V82" s="235"/>
    </row>
    <row r="83" spans="1:22" ht="12.75" customHeight="1">
      <c r="A83" s="233" t="s">
        <v>1180</v>
      </c>
      <c r="B83" s="234" t="s">
        <v>1181</v>
      </c>
      <c r="C83" s="235"/>
      <c r="D83" s="235"/>
      <c r="E83" s="235"/>
      <c r="F83" s="235"/>
      <c r="G83" s="235"/>
      <c r="H83" s="235"/>
      <c r="I83" s="235"/>
      <c r="J83" s="235"/>
      <c r="K83" s="235"/>
      <c r="L83" s="235"/>
      <c r="M83" s="235"/>
      <c r="N83" s="235"/>
      <c r="O83" s="235"/>
      <c r="P83" s="235"/>
      <c r="Q83" s="235"/>
      <c r="R83" s="235"/>
      <c r="S83" s="235"/>
      <c r="T83" s="235"/>
      <c r="U83" s="235"/>
      <c r="V83" s="235"/>
    </row>
    <row r="84" spans="1:22" ht="12.75" customHeight="1">
      <c r="A84" s="233" t="s">
        <v>1182</v>
      </c>
      <c r="B84" s="234" t="s">
        <v>1183</v>
      </c>
      <c r="C84" s="235"/>
      <c r="D84" s="235"/>
      <c r="E84" s="235"/>
      <c r="F84" s="235"/>
      <c r="G84" s="235"/>
      <c r="H84" s="235"/>
      <c r="I84" s="235"/>
      <c r="J84" s="235"/>
      <c r="K84" s="235"/>
      <c r="L84" s="235"/>
      <c r="M84" s="235"/>
      <c r="N84" s="235"/>
      <c r="O84" s="235"/>
      <c r="P84" s="235"/>
      <c r="Q84" s="235"/>
      <c r="R84" s="235"/>
      <c r="S84" s="235"/>
      <c r="T84" s="235"/>
      <c r="U84" s="235"/>
      <c r="V84" s="235"/>
    </row>
    <row r="85" spans="1:22" ht="12.75" customHeight="1">
      <c r="A85" s="233" t="s">
        <v>394</v>
      </c>
      <c r="B85" s="234" t="s">
        <v>1184</v>
      </c>
      <c r="C85" s="235"/>
      <c r="D85" s="235"/>
      <c r="E85" s="235"/>
      <c r="F85" s="235"/>
      <c r="G85" s="235"/>
      <c r="H85" s="235"/>
      <c r="I85" s="235"/>
      <c r="J85" s="235"/>
      <c r="K85" s="235"/>
      <c r="L85" s="235"/>
      <c r="M85" s="235"/>
      <c r="N85" s="235"/>
      <c r="O85" s="235"/>
      <c r="P85" s="235"/>
      <c r="Q85" s="235"/>
      <c r="R85" s="235"/>
      <c r="S85" s="235"/>
      <c r="T85" s="235"/>
      <c r="U85" s="235"/>
      <c r="V85" s="235"/>
    </row>
    <row r="86" spans="1:22" ht="12.75" customHeight="1">
      <c r="A86" s="233" t="s">
        <v>1185</v>
      </c>
      <c r="B86" s="234" t="s">
        <v>1186</v>
      </c>
      <c r="C86" s="235"/>
      <c r="D86" s="235"/>
      <c r="E86" s="235"/>
      <c r="F86" s="235"/>
      <c r="G86" s="235"/>
      <c r="H86" s="235"/>
      <c r="I86" s="235"/>
      <c r="J86" s="235"/>
      <c r="K86" s="235"/>
      <c r="L86" s="235"/>
      <c r="M86" s="235"/>
      <c r="N86" s="235"/>
      <c r="O86" s="235"/>
      <c r="P86" s="235"/>
      <c r="Q86" s="235"/>
      <c r="R86" s="235"/>
      <c r="S86" s="235"/>
      <c r="T86" s="235"/>
      <c r="U86" s="235"/>
      <c r="V86" s="235"/>
    </row>
    <row r="87" spans="1:22" ht="12.75" customHeight="1">
      <c r="A87" s="233" t="s">
        <v>1187</v>
      </c>
      <c r="B87" s="234" t="s">
        <v>1188</v>
      </c>
      <c r="C87" s="235"/>
      <c r="D87" s="235"/>
      <c r="E87" s="235"/>
      <c r="F87" s="235"/>
      <c r="G87" s="235"/>
      <c r="H87" s="235"/>
      <c r="I87" s="235"/>
      <c r="J87" s="235"/>
      <c r="K87" s="235"/>
      <c r="L87" s="235"/>
      <c r="M87" s="235"/>
      <c r="N87" s="235"/>
      <c r="O87" s="235"/>
      <c r="P87" s="235"/>
      <c r="Q87" s="235"/>
      <c r="R87" s="235"/>
      <c r="S87" s="235"/>
      <c r="T87" s="235"/>
      <c r="U87" s="235"/>
      <c r="V87" s="235"/>
    </row>
    <row r="88" spans="1:22" ht="12.75" customHeight="1">
      <c r="A88" s="233" t="s">
        <v>1189</v>
      </c>
      <c r="B88" s="234" t="s">
        <v>1190</v>
      </c>
      <c r="C88" s="235"/>
      <c r="D88" s="235"/>
      <c r="E88" s="235"/>
      <c r="F88" s="235"/>
      <c r="G88" s="235"/>
      <c r="H88" s="235"/>
      <c r="I88" s="235"/>
      <c r="J88" s="235"/>
      <c r="K88" s="235"/>
      <c r="L88" s="235"/>
      <c r="M88" s="235"/>
      <c r="N88" s="235"/>
      <c r="O88" s="235"/>
      <c r="P88" s="235"/>
      <c r="Q88" s="235"/>
      <c r="R88" s="235"/>
      <c r="S88" s="235"/>
      <c r="T88" s="235"/>
      <c r="U88" s="235"/>
      <c r="V88" s="235"/>
    </row>
    <row r="89" spans="1:22" ht="12.75" customHeight="1">
      <c r="A89" s="233" t="s">
        <v>1191</v>
      </c>
      <c r="B89" s="234" t="s">
        <v>1192</v>
      </c>
      <c r="C89" s="235"/>
      <c r="D89" s="235"/>
      <c r="E89" s="235"/>
      <c r="F89" s="235"/>
      <c r="G89" s="235"/>
      <c r="H89" s="235"/>
      <c r="I89" s="235"/>
      <c r="J89" s="235"/>
      <c r="K89" s="235"/>
      <c r="L89" s="235"/>
      <c r="M89" s="235"/>
      <c r="N89" s="235"/>
      <c r="O89" s="235"/>
      <c r="P89" s="235"/>
      <c r="Q89" s="235"/>
      <c r="R89" s="235"/>
      <c r="S89" s="235"/>
      <c r="T89" s="235"/>
      <c r="U89" s="235"/>
      <c r="V89" s="235"/>
    </row>
    <row r="90" spans="1:22" ht="12.75" customHeight="1">
      <c r="A90" s="233" t="s">
        <v>1193</v>
      </c>
      <c r="B90" s="234" t="s">
        <v>1194</v>
      </c>
      <c r="C90" s="235"/>
      <c r="D90" s="235"/>
      <c r="E90" s="235"/>
      <c r="F90" s="235"/>
      <c r="G90" s="235"/>
      <c r="H90" s="235"/>
      <c r="I90" s="235"/>
      <c r="J90" s="235"/>
      <c r="K90" s="235"/>
      <c r="L90" s="235"/>
      <c r="M90" s="235"/>
      <c r="N90" s="235"/>
      <c r="O90" s="235"/>
      <c r="P90" s="235"/>
      <c r="Q90" s="235"/>
      <c r="R90" s="235"/>
      <c r="S90" s="235"/>
      <c r="T90" s="235"/>
      <c r="U90" s="235"/>
      <c r="V90" s="235"/>
    </row>
    <row r="91" spans="1:22" ht="12.75" customHeight="1">
      <c r="A91" s="233" t="s">
        <v>1195</v>
      </c>
      <c r="B91" s="234" t="s">
        <v>1196</v>
      </c>
      <c r="C91" s="235"/>
      <c r="D91" s="235"/>
      <c r="E91" s="235"/>
      <c r="F91" s="235"/>
      <c r="G91" s="235"/>
      <c r="H91" s="235"/>
      <c r="I91" s="235"/>
      <c r="J91" s="235"/>
      <c r="K91" s="235"/>
      <c r="L91" s="235"/>
      <c r="M91" s="235"/>
      <c r="N91" s="235"/>
      <c r="O91" s="235"/>
      <c r="P91" s="235"/>
      <c r="Q91" s="235"/>
      <c r="R91" s="235"/>
      <c r="S91" s="235"/>
      <c r="T91" s="235"/>
      <c r="U91" s="235"/>
      <c r="V91" s="235"/>
    </row>
    <row r="92" spans="1:22" ht="12.75" customHeight="1">
      <c r="A92" s="233" t="s">
        <v>1197</v>
      </c>
      <c r="B92" s="234" t="s">
        <v>1198</v>
      </c>
      <c r="C92" s="235"/>
      <c r="D92" s="235"/>
      <c r="E92" s="235"/>
      <c r="F92" s="235"/>
      <c r="G92" s="235"/>
      <c r="H92" s="235"/>
      <c r="I92" s="235"/>
      <c r="J92" s="235"/>
      <c r="K92" s="235"/>
      <c r="L92" s="235"/>
      <c r="M92" s="235"/>
      <c r="N92" s="235"/>
      <c r="O92" s="235"/>
      <c r="P92" s="235"/>
      <c r="Q92" s="235"/>
      <c r="R92" s="235"/>
      <c r="S92" s="235"/>
      <c r="T92" s="235"/>
      <c r="U92" s="235"/>
      <c r="V92" s="235"/>
    </row>
    <row r="93" spans="1:22" ht="12.75" customHeight="1">
      <c r="A93" s="233" t="s">
        <v>1199</v>
      </c>
      <c r="B93" s="234" t="s">
        <v>1200</v>
      </c>
      <c r="C93" s="235"/>
      <c r="D93" s="235"/>
      <c r="E93" s="235"/>
      <c r="F93" s="235"/>
      <c r="G93" s="235"/>
      <c r="H93" s="235"/>
      <c r="I93" s="235"/>
      <c r="J93" s="235"/>
      <c r="K93" s="235"/>
      <c r="L93" s="235"/>
      <c r="M93" s="235"/>
      <c r="N93" s="235"/>
      <c r="O93" s="235"/>
      <c r="P93" s="235"/>
      <c r="Q93" s="235"/>
      <c r="R93" s="235"/>
      <c r="S93" s="235"/>
      <c r="T93" s="235"/>
      <c r="U93" s="235"/>
      <c r="V93" s="235"/>
    </row>
    <row r="94" spans="1:22" ht="12.75" customHeight="1">
      <c r="A94" s="233" t="s">
        <v>363</v>
      </c>
      <c r="B94" s="234" t="s">
        <v>1201</v>
      </c>
      <c r="C94" s="235"/>
      <c r="D94" s="235"/>
      <c r="E94" s="235"/>
      <c r="F94" s="235"/>
      <c r="G94" s="235"/>
      <c r="H94" s="235"/>
      <c r="I94" s="235"/>
      <c r="J94" s="235"/>
      <c r="K94" s="235"/>
      <c r="L94" s="235"/>
      <c r="M94" s="235"/>
      <c r="N94" s="235"/>
      <c r="O94" s="235"/>
      <c r="P94" s="235"/>
      <c r="Q94" s="235"/>
      <c r="R94" s="235"/>
      <c r="S94" s="235"/>
      <c r="T94" s="235"/>
      <c r="U94" s="235"/>
      <c r="V94" s="235"/>
    </row>
    <row r="95" spans="1:22" ht="12.75" customHeight="1">
      <c r="A95" s="233" t="s">
        <v>370</v>
      </c>
      <c r="B95" s="234" t="s">
        <v>1202</v>
      </c>
      <c r="C95" s="235"/>
      <c r="D95" s="235"/>
      <c r="E95" s="235"/>
      <c r="F95" s="235"/>
      <c r="G95" s="235"/>
      <c r="H95" s="235"/>
      <c r="I95" s="235"/>
      <c r="J95" s="235"/>
      <c r="K95" s="235"/>
      <c r="L95" s="235"/>
      <c r="M95" s="235"/>
      <c r="N95" s="235"/>
      <c r="O95" s="235"/>
      <c r="P95" s="235"/>
      <c r="Q95" s="235"/>
      <c r="R95" s="235"/>
      <c r="S95" s="235"/>
      <c r="T95" s="235"/>
      <c r="U95" s="235"/>
      <c r="V95" s="235"/>
    </row>
    <row r="96" spans="1:22" ht="12.75" customHeight="1">
      <c r="A96" s="233" t="s">
        <v>1203</v>
      </c>
      <c r="B96" s="234" t="s">
        <v>1204</v>
      </c>
      <c r="C96" s="235"/>
      <c r="D96" s="235"/>
      <c r="E96" s="235"/>
      <c r="F96" s="235"/>
      <c r="G96" s="235"/>
      <c r="H96" s="235"/>
      <c r="I96" s="235"/>
      <c r="J96" s="235"/>
      <c r="K96" s="235"/>
      <c r="L96" s="235"/>
      <c r="M96" s="235"/>
      <c r="N96" s="235"/>
      <c r="O96" s="235"/>
      <c r="P96" s="235"/>
      <c r="Q96" s="235"/>
      <c r="R96" s="235"/>
      <c r="S96" s="235"/>
      <c r="T96" s="235"/>
      <c r="U96" s="235"/>
      <c r="V96" s="235"/>
    </row>
    <row r="97" spans="1:22" ht="12.75" customHeight="1">
      <c r="A97" s="233" t="s">
        <v>1205</v>
      </c>
      <c r="B97" s="234" t="s">
        <v>1206</v>
      </c>
      <c r="C97" s="235"/>
      <c r="D97" s="235"/>
      <c r="E97" s="235"/>
      <c r="F97" s="235"/>
      <c r="G97" s="235"/>
      <c r="H97" s="235"/>
      <c r="I97" s="235"/>
      <c r="J97" s="235"/>
      <c r="K97" s="235"/>
      <c r="L97" s="235"/>
      <c r="M97" s="235"/>
      <c r="N97" s="235"/>
      <c r="O97" s="235"/>
      <c r="P97" s="235"/>
      <c r="Q97" s="235"/>
      <c r="R97" s="235"/>
      <c r="S97" s="235"/>
      <c r="T97" s="235"/>
      <c r="U97" s="235"/>
      <c r="V97" s="235"/>
    </row>
    <row r="98" spans="1:22" ht="12.75" customHeight="1">
      <c r="A98" s="233" t="s">
        <v>1207</v>
      </c>
      <c r="B98" s="234" t="s">
        <v>1208</v>
      </c>
      <c r="C98" s="235"/>
      <c r="D98" s="235"/>
      <c r="E98" s="235"/>
      <c r="F98" s="235"/>
      <c r="G98" s="235"/>
      <c r="H98" s="235"/>
      <c r="I98" s="235"/>
      <c r="J98" s="235"/>
      <c r="K98" s="235"/>
      <c r="L98" s="235"/>
      <c r="M98" s="235"/>
      <c r="N98" s="235"/>
      <c r="O98" s="235"/>
      <c r="P98" s="235"/>
      <c r="Q98" s="235"/>
      <c r="R98" s="235"/>
      <c r="S98" s="235"/>
      <c r="T98" s="235"/>
      <c r="U98" s="235"/>
      <c r="V98" s="235"/>
    </row>
    <row r="99" spans="1:22" ht="12.75" customHeight="1">
      <c r="A99" s="233" t="s">
        <v>1209</v>
      </c>
      <c r="B99" s="234" t="s">
        <v>1210</v>
      </c>
      <c r="C99" s="235"/>
      <c r="D99" s="235"/>
      <c r="E99" s="235"/>
      <c r="F99" s="235"/>
      <c r="G99" s="235"/>
      <c r="H99" s="235"/>
      <c r="I99" s="235"/>
      <c r="J99" s="235"/>
      <c r="K99" s="235"/>
      <c r="L99" s="235"/>
      <c r="M99" s="235"/>
      <c r="N99" s="235"/>
      <c r="O99" s="235"/>
      <c r="P99" s="235"/>
      <c r="Q99" s="235"/>
      <c r="R99" s="235"/>
      <c r="S99" s="235"/>
      <c r="T99" s="235"/>
      <c r="U99" s="235"/>
      <c r="V99" s="235"/>
    </row>
    <row r="100" spans="1:22" ht="12.75" customHeight="1">
      <c r="A100" s="233" t="s">
        <v>517</v>
      </c>
      <c r="B100" s="234" t="s">
        <v>1211</v>
      </c>
      <c r="C100" s="235"/>
      <c r="D100" s="235"/>
      <c r="E100" s="235"/>
      <c r="F100" s="235"/>
      <c r="G100" s="235"/>
      <c r="H100" s="235"/>
      <c r="I100" s="235"/>
      <c r="J100" s="235"/>
      <c r="K100" s="235"/>
      <c r="L100" s="235"/>
      <c r="M100" s="235"/>
      <c r="N100" s="235"/>
      <c r="O100" s="235"/>
      <c r="P100" s="235"/>
      <c r="Q100" s="235"/>
      <c r="R100" s="235"/>
      <c r="S100" s="235"/>
      <c r="T100" s="235"/>
      <c r="U100" s="235"/>
      <c r="V100" s="235"/>
    </row>
    <row r="101" spans="1:22" ht="12.75" customHeight="1">
      <c r="A101" s="233" t="s">
        <v>1212</v>
      </c>
      <c r="B101" s="234" t="s">
        <v>1213</v>
      </c>
      <c r="C101" s="235"/>
      <c r="D101" s="235"/>
      <c r="E101" s="235"/>
      <c r="F101" s="235"/>
      <c r="G101" s="235"/>
      <c r="H101" s="235"/>
      <c r="I101" s="235"/>
      <c r="J101" s="235"/>
      <c r="K101" s="235"/>
      <c r="L101" s="235"/>
      <c r="M101" s="235"/>
      <c r="N101" s="235"/>
      <c r="O101" s="235"/>
      <c r="P101" s="235"/>
      <c r="Q101" s="235"/>
      <c r="R101" s="235"/>
      <c r="S101" s="235"/>
      <c r="T101" s="235"/>
      <c r="U101" s="235"/>
      <c r="V101" s="235"/>
    </row>
    <row r="102" spans="1:22" ht="12.75" customHeight="1">
      <c r="A102" s="233" t="s">
        <v>1214</v>
      </c>
      <c r="B102" s="234" t="s">
        <v>1215</v>
      </c>
      <c r="C102" s="235"/>
      <c r="D102" s="235"/>
      <c r="E102" s="235"/>
      <c r="F102" s="235"/>
      <c r="G102" s="235"/>
      <c r="H102" s="235"/>
      <c r="I102" s="235"/>
      <c r="J102" s="235"/>
      <c r="K102" s="235"/>
      <c r="L102" s="235"/>
      <c r="M102" s="235"/>
      <c r="N102" s="235"/>
      <c r="O102" s="235"/>
      <c r="P102" s="235"/>
      <c r="Q102" s="235"/>
      <c r="R102" s="235"/>
      <c r="S102" s="235"/>
      <c r="T102" s="235"/>
      <c r="U102" s="235"/>
      <c r="V102" s="235"/>
    </row>
    <row r="103" spans="1:22" ht="12.75" customHeight="1">
      <c r="A103" s="233" t="s">
        <v>419</v>
      </c>
      <c r="B103" s="234" t="s">
        <v>1216</v>
      </c>
      <c r="C103" s="235"/>
      <c r="D103" s="235"/>
      <c r="E103" s="235"/>
      <c r="F103" s="235"/>
      <c r="G103" s="235"/>
      <c r="H103" s="235"/>
      <c r="I103" s="235"/>
      <c r="J103" s="235"/>
      <c r="K103" s="235"/>
      <c r="L103" s="235"/>
      <c r="M103" s="235"/>
      <c r="N103" s="235"/>
      <c r="O103" s="235"/>
      <c r="P103" s="235"/>
      <c r="Q103" s="235"/>
      <c r="R103" s="235"/>
      <c r="S103" s="235"/>
      <c r="T103" s="235"/>
      <c r="U103" s="235"/>
      <c r="V103" s="235"/>
    </row>
    <row r="104" spans="1:22" ht="12.75" customHeight="1">
      <c r="A104" s="233" t="s">
        <v>424</v>
      </c>
      <c r="B104" s="234" t="s">
        <v>1217</v>
      </c>
      <c r="C104" s="235"/>
      <c r="D104" s="235"/>
      <c r="E104" s="235"/>
      <c r="F104" s="235"/>
      <c r="G104" s="235"/>
      <c r="H104" s="235"/>
      <c r="I104" s="235"/>
      <c r="J104" s="235"/>
      <c r="K104" s="235"/>
      <c r="L104" s="235"/>
      <c r="M104" s="235"/>
      <c r="N104" s="235"/>
      <c r="O104" s="235"/>
      <c r="P104" s="235"/>
      <c r="Q104" s="235"/>
      <c r="R104" s="235"/>
      <c r="S104" s="235"/>
      <c r="T104" s="235"/>
      <c r="U104" s="235"/>
      <c r="V104" s="235"/>
    </row>
    <row r="105" spans="1:22" ht="12.75" customHeight="1">
      <c r="A105" s="233" t="s">
        <v>427</v>
      </c>
      <c r="B105" s="234" t="s">
        <v>1218</v>
      </c>
      <c r="C105" s="235"/>
      <c r="D105" s="235"/>
      <c r="E105" s="235"/>
      <c r="F105" s="235"/>
      <c r="G105" s="235"/>
      <c r="H105" s="235"/>
      <c r="I105" s="235"/>
      <c r="J105" s="235"/>
      <c r="K105" s="235"/>
      <c r="L105" s="235"/>
      <c r="M105" s="235"/>
      <c r="N105" s="235"/>
      <c r="O105" s="235"/>
      <c r="P105" s="235"/>
      <c r="Q105" s="235"/>
      <c r="R105" s="235"/>
      <c r="S105" s="235"/>
      <c r="T105" s="235"/>
      <c r="U105" s="235"/>
      <c r="V105" s="235"/>
    </row>
    <row r="106" spans="1:22" ht="12.75" customHeight="1">
      <c r="A106" s="233" t="s">
        <v>1219</v>
      </c>
      <c r="B106" s="234" t="s">
        <v>1220</v>
      </c>
      <c r="C106" s="235"/>
      <c r="D106" s="235"/>
      <c r="E106" s="235"/>
      <c r="F106" s="235"/>
      <c r="G106" s="235"/>
      <c r="H106" s="235"/>
      <c r="I106" s="235"/>
      <c r="J106" s="235"/>
      <c r="K106" s="235"/>
      <c r="L106" s="235"/>
      <c r="M106" s="235"/>
      <c r="N106" s="235"/>
      <c r="O106" s="235"/>
      <c r="P106" s="235"/>
      <c r="Q106" s="235"/>
      <c r="R106" s="235"/>
      <c r="S106" s="235"/>
      <c r="T106" s="235"/>
      <c r="U106" s="235"/>
      <c r="V106" s="235"/>
    </row>
    <row r="107" spans="1:22" ht="12.75" customHeight="1">
      <c r="A107" s="233" t="s">
        <v>366</v>
      </c>
      <c r="B107" s="234" t="s">
        <v>1221</v>
      </c>
      <c r="C107" s="235"/>
      <c r="D107" s="235"/>
      <c r="E107" s="235"/>
      <c r="F107" s="235"/>
      <c r="G107" s="235"/>
      <c r="H107" s="235"/>
      <c r="I107" s="235"/>
      <c r="J107" s="235"/>
      <c r="K107" s="235"/>
      <c r="L107" s="235"/>
      <c r="M107" s="235"/>
      <c r="N107" s="235"/>
      <c r="O107" s="235"/>
      <c r="P107" s="235"/>
      <c r="Q107" s="235"/>
      <c r="R107" s="235"/>
      <c r="S107" s="235"/>
      <c r="T107" s="235"/>
      <c r="U107" s="235"/>
      <c r="V107" s="235"/>
    </row>
    <row r="108" spans="1:22" ht="12.75" customHeight="1">
      <c r="A108" s="233" t="s">
        <v>1222</v>
      </c>
      <c r="B108" s="234" t="s">
        <v>1223</v>
      </c>
      <c r="C108" s="235"/>
      <c r="D108" s="235"/>
      <c r="E108" s="235"/>
      <c r="F108" s="235"/>
      <c r="G108" s="235"/>
      <c r="H108" s="235"/>
      <c r="I108" s="235"/>
      <c r="J108" s="235"/>
      <c r="K108" s="235"/>
      <c r="L108" s="235"/>
      <c r="M108" s="235"/>
      <c r="N108" s="235"/>
      <c r="O108" s="235"/>
      <c r="P108" s="235"/>
      <c r="Q108" s="235"/>
      <c r="R108" s="235"/>
      <c r="S108" s="235"/>
      <c r="T108" s="235"/>
      <c r="U108" s="235"/>
      <c r="V108" s="235"/>
    </row>
    <row r="109" spans="1:22" ht="12.75" customHeight="1">
      <c r="A109" s="233" t="s">
        <v>1224</v>
      </c>
      <c r="B109" s="234" t="s">
        <v>1225</v>
      </c>
      <c r="C109" s="235"/>
      <c r="D109" s="235"/>
      <c r="E109" s="235"/>
      <c r="F109" s="235"/>
      <c r="G109" s="235"/>
      <c r="H109" s="235"/>
      <c r="I109" s="235"/>
      <c r="J109" s="235"/>
      <c r="K109" s="235"/>
      <c r="L109" s="235"/>
      <c r="M109" s="235"/>
      <c r="N109" s="235"/>
      <c r="O109" s="235"/>
      <c r="P109" s="235"/>
      <c r="Q109" s="235"/>
      <c r="R109" s="235"/>
      <c r="S109" s="235"/>
      <c r="T109" s="235"/>
      <c r="U109" s="235"/>
      <c r="V109" s="235"/>
    </row>
    <row r="110" spans="1:22" ht="12.75" customHeight="1">
      <c r="A110" s="233" t="s">
        <v>368</v>
      </c>
      <c r="B110" s="234" t="s">
        <v>1226</v>
      </c>
      <c r="C110" s="235"/>
      <c r="D110" s="235"/>
      <c r="E110" s="235"/>
      <c r="F110" s="235"/>
      <c r="G110" s="235"/>
      <c r="H110" s="235"/>
      <c r="I110" s="235"/>
      <c r="J110" s="235"/>
      <c r="K110" s="235"/>
      <c r="L110" s="235"/>
      <c r="M110" s="235"/>
      <c r="N110" s="235"/>
      <c r="O110" s="235"/>
      <c r="P110" s="235"/>
      <c r="Q110" s="235"/>
      <c r="R110" s="235"/>
      <c r="S110" s="235"/>
      <c r="T110" s="235"/>
      <c r="U110" s="235"/>
      <c r="V110" s="235"/>
    </row>
    <row r="111" spans="1:22" ht="12.75" customHeight="1">
      <c r="A111" s="233" t="s">
        <v>1227</v>
      </c>
      <c r="B111" s="234" t="s">
        <v>1228</v>
      </c>
      <c r="C111" s="235"/>
      <c r="D111" s="235"/>
      <c r="E111" s="235"/>
      <c r="F111" s="235"/>
      <c r="G111" s="235"/>
      <c r="H111" s="235"/>
      <c r="I111" s="235"/>
      <c r="J111" s="235"/>
      <c r="K111" s="235"/>
      <c r="L111" s="235"/>
      <c r="M111" s="235"/>
      <c r="N111" s="235"/>
      <c r="O111" s="235"/>
      <c r="P111" s="235"/>
      <c r="Q111" s="235"/>
      <c r="R111" s="235"/>
      <c r="S111" s="235"/>
      <c r="T111" s="235"/>
      <c r="U111" s="235"/>
      <c r="V111" s="235"/>
    </row>
    <row r="112" spans="1:22" ht="12.75" customHeight="1">
      <c r="A112" s="233" t="s">
        <v>1229</v>
      </c>
      <c r="B112" s="234" t="s">
        <v>1230</v>
      </c>
      <c r="C112" s="235"/>
      <c r="D112" s="235"/>
      <c r="E112" s="235"/>
      <c r="F112" s="235"/>
      <c r="G112" s="235"/>
      <c r="H112" s="235"/>
      <c r="I112" s="235"/>
      <c r="J112" s="235"/>
      <c r="K112" s="235"/>
      <c r="L112" s="235"/>
      <c r="M112" s="235"/>
      <c r="N112" s="235"/>
      <c r="O112" s="235"/>
      <c r="P112" s="235"/>
      <c r="Q112" s="235"/>
      <c r="R112" s="235"/>
      <c r="S112" s="235"/>
      <c r="T112" s="235"/>
      <c r="U112" s="235"/>
      <c r="V112" s="235"/>
    </row>
    <row r="113" spans="1:22" ht="12.75" customHeight="1">
      <c r="A113" s="233" t="s">
        <v>1231</v>
      </c>
      <c r="B113" s="234" t="s">
        <v>1232</v>
      </c>
      <c r="C113" s="235"/>
      <c r="D113" s="235"/>
      <c r="E113" s="235"/>
      <c r="F113" s="235"/>
      <c r="G113" s="235"/>
      <c r="H113" s="235"/>
      <c r="I113" s="235"/>
      <c r="J113" s="235"/>
      <c r="K113" s="235"/>
      <c r="L113" s="235"/>
      <c r="M113" s="235"/>
      <c r="N113" s="235"/>
      <c r="O113" s="235"/>
      <c r="P113" s="235"/>
      <c r="Q113" s="235"/>
      <c r="R113" s="235"/>
      <c r="S113" s="235"/>
      <c r="T113" s="235"/>
      <c r="U113" s="235"/>
      <c r="V113" s="235"/>
    </row>
    <row r="114" spans="1:22" ht="12.75" customHeight="1">
      <c r="A114" s="233" t="s">
        <v>1233</v>
      </c>
      <c r="B114" s="234" t="s">
        <v>1234</v>
      </c>
      <c r="C114" s="235"/>
      <c r="D114" s="235"/>
      <c r="E114" s="235"/>
      <c r="F114" s="235"/>
      <c r="G114" s="235"/>
      <c r="H114" s="235"/>
      <c r="I114" s="235"/>
      <c r="J114" s="235"/>
      <c r="K114" s="235"/>
      <c r="L114" s="235"/>
      <c r="M114" s="235"/>
      <c r="N114" s="235"/>
      <c r="O114" s="235"/>
      <c r="P114" s="235"/>
      <c r="Q114" s="235"/>
      <c r="R114" s="235"/>
      <c r="S114" s="235"/>
      <c r="T114" s="235"/>
      <c r="U114" s="235"/>
      <c r="V114" s="235"/>
    </row>
    <row r="115" spans="1:22" ht="12.75" customHeight="1">
      <c r="A115" s="236" t="s">
        <v>445</v>
      </c>
      <c r="B115" s="237" t="str">
        <f>CONCATENATE(B22,"; ",B40)</f>
        <v>Handling of assets; Policy on the use of cryptographic controls</v>
      </c>
      <c r="C115" s="235"/>
      <c r="D115" s="235"/>
      <c r="E115" s="235"/>
      <c r="F115" s="235"/>
      <c r="G115" s="235"/>
      <c r="H115" s="235"/>
      <c r="I115" s="235"/>
      <c r="J115" s="235"/>
      <c r="K115" s="235"/>
      <c r="L115" s="235"/>
      <c r="M115" s="235"/>
      <c r="N115" s="235"/>
      <c r="O115" s="235"/>
      <c r="P115" s="235"/>
      <c r="Q115" s="235"/>
      <c r="R115" s="235"/>
      <c r="S115" s="235"/>
      <c r="T115" s="235"/>
      <c r="U115" s="235"/>
      <c r="V115" s="235"/>
    </row>
    <row r="116" spans="1:22" ht="12.75" customHeight="1">
      <c r="A116" s="235" t="s">
        <v>1235</v>
      </c>
      <c r="B116" s="237" t="str">
        <f>CONCATENATE(B42,"; ",B43)</f>
        <v>Physical security perimeter; Physical entry controls</v>
      </c>
      <c r="C116" s="235"/>
      <c r="D116" s="235"/>
      <c r="E116" s="235"/>
      <c r="F116" s="235"/>
      <c r="G116" s="235"/>
      <c r="H116" s="235"/>
      <c r="I116" s="235"/>
      <c r="J116" s="235"/>
      <c r="K116" s="235"/>
      <c r="L116" s="235"/>
      <c r="M116" s="235"/>
      <c r="N116" s="235"/>
      <c r="O116" s="235"/>
      <c r="P116" s="235"/>
      <c r="Q116" s="235"/>
      <c r="R116" s="235"/>
      <c r="S116" s="235"/>
      <c r="T116" s="235"/>
      <c r="U116" s="235"/>
      <c r="V116" s="235"/>
    </row>
    <row r="117" spans="1:22" ht="12.75" customHeight="1">
      <c r="A117" s="235" t="s">
        <v>470</v>
      </c>
      <c r="B117" s="237" t="str">
        <f>CONCATENATE(B42,"; ",B43)</f>
        <v>Physical security perimeter; Physical entry controls</v>
      </c>
      <c r="C117" s="235"/>
      <c r="D117" s="235"/>
      <c r="E117" s="235"/>
      <c r="F117" s="235"/>
      <c r="G117" s="235"/>
      <c r="H117" s="235"/>
      <c r="I117" s="235"/>
      <c r="J117" s="235"/>
      <c r="K117" s="235"/>
      <c r="L117" s="235"/>
      <c r="M117" s="235"/>
      <c r="N117" s="235"/>
      <c r="O117" s="235"/>
      <c r="P117" s="235"/>
      <c r="Q117" s="235"/>
      <c r="R117" s="235"/>
      <c r="S117" s="235"/>
      <c r="T117" s="235"/>
      <c r="U117" s="235"/>
      <c r="V117" s="235"/>
    </row>
    <row r="118" spans="1:22" ht="12.75" customHeight="1">
      <c r="A118" s="236" t="s">
        <v>399</v>
      </c>
      <c r="B118" s="237" t="str">
        <f>CONCATENATE(B30,"; ",B34,"; ",B37)</f>
        <v>Management of privileged access rights; Use of secret authentication information; Password management system</v>
      </c>
      <c r="C118" s="235"/>
      <c r="D118" s="235"/>
      <c r="E118" s="235"/>
      <c r="F118" s="235"/>
      <c r="G118" s="235"/>
      <c r="H118" s="235"/>
      <c r="I118" s="235"/>
      <c r="J118" s="235"/>
      <c r="K118" s="235"/>
      <c r="L118" s="235"/>
      <c r="M118" s="235"/>
      <c r="N118" s="235"/>
      <c r="O118" s="235"/>
      <c r="P118" s="235"/>
      <c r="Q118" s="235"/>
      <c r="R118" s="235"/>
      <c r="S118" s="235"/>
      <c r="T118" s="235"/>
      <c r="U118" s="235"/>
      <c r="V118" s="235"/>
    </row>
    <row r="119" spans="1:22" ht="12.75" customHeight="1">
      <c r="A119" s="236" t="s">
        <v>404</v>
      </c>
      <c r="B119" s="237" t="str">
        <f>CONCATENATE(B26,"; ",B30,"; ",B34,"; ",B37)</f>
        <v>Access control policy; Management of privileged access rights; Use of secret authentication information; Password management system</v>
      </c>
      <c r="C119" s="235"/>
      <c r="D119" s="235"/>
      <c r="E119" s="235"/>
      <c r="F119" s="235"/>
      <c r="G119" s="235"/>
      <c r="H119" s="235"/>
      <c r="I119" s="235"/>
      <c r="J119" s="235"/>
      <c r="K119" s="235"/>
      <c r="L119" s="235"/>
      <c r="M119" s="235"/>
      <c r="N119" s="235"/>
      <c r="O119" s="235"/>
      <c r="P119" s="235"/>
      <c r="Q119" s="235"/>
      <c r="R119" s="235"/>
      <c r="S119" s="235"/>
      <c r="T119" s="235"/>
      <c r="U119" s="235"/>
      <c r="V119" s="235"/>
    </row>
    <row r="120" spans="1:22" ht="12.75" customHeight="1">
      <c r="A120" s="235" t="s">
        <v>1236</v>
      </c>
      <c r="B120" s="238" t="s">
        <v>1237</v>
      </c>
      <c r="C120" s="235"/>
      <c r="D120" s="235"/>
      <c r="E120" s="235"/>
      <c r="F120" s="235"/>
      <c r="G120" s="235"/>
      <c r="H120" s="235"/>
      <c r="I120" s="235"/>
      <c r="J120" s="235"/>
      <c r="K120" s="235"/>
      <c r="L120" s="235"/>
      <c r="M120" s="235"/>
      <c r="N120" s="235"/>
      <c r="O120" s="235"/>
      <c r="P120" s="235"/>
      <c r="Q120" s="235"/>
      <c r="R120" s="235"/>
      <c r="S120" s="235"/>
      <c r="T120" s="235"/>
      <c r="U120" s="235"/>
      <c r="V120" s="235"/>
    </row>
    <row r="121" spans="1:22" ht="12.75" customHeight="1">
      <c r="A121" s="235" t="s">
        <v>389</v>
      </c>
      <c r="B121" s="238" t="s">
        <v>1238</v>
      </c>
      <c r="C121" s="235"/>
      <c r="D121" s="235"/>
      <c r="E121" s="235"/>
      <c r="F121" s="235"/>
      <c r="G121" s="235"/>
      <c r="H121" s="235"/>
      <c r="I121" s="235"/>
      <c r="J121" s="235"/>
      <c r="K121" s="235"/>
      <c r="L121" s="235"/>
      <c r="M121" s="235"/>
      <c r="N121" s="235"/>
      <c r="O121" s="235"/>
      <c r="P121" s="235"/>
      <c r="Q121" s="235"/>
      <c r="R121" s="235"/>
      <c r="S121" s="235"/>
      <c r="T121" s="235"/>
      <c r="U121" s="235"/>
      <c r="V121" s="235"/>
    </row>
    <row r="122" spans="1:22" ht="12.75" customHeight="1">
      <c r="A122" s="235" t="s">
        <v>497</v>
      </c>
      <c r="B122" s="238" t="s">
        <v>1239</v>
      </c>
      <c r="C122" s="235"/>
      <c r="D122" s="235"/>
      <c r="E122" s="235"/>
      <c r="F122" s="235"/>
      <c r="G122" s="235"/>
      <c r="H122" s="235"/>
      <c r="I122" s="235"/>
      <c r="J122" s="235"/>
      <c r="K122" s="235"/>
      <c r="L122" s="235"/>
      <c r="M122" s="235"/>
      <c r="N122" s="235"/>
      <c r="O122" s="235"/>
      <c r="P122" s="235"/>
      <c r="Q122" s="235"/>
      <c r="R122" s="235"/>
      <c r="S122" s="235"/>
      <c r="T122" s="235"/>
      <c r="U122" s="235"/>
      <c r="V122" s="235"/>
    </row>
    <row r="123" spans="1:22" ht="12.75" customHeight="1">
      <c r="A123" s="235" t="s">
        <v>513</v>
      </c>
      <c r="B123" s="238" t="s">
        <v>1240</v>
      </c>
      <c r="C123" s="235"/>
      <c r="D123" s="235"/>
      <c r="E123" s="235"/>
      <c r="F123" s="235"/>
      <c r="G123" s="235"/>
      <c r="H123" s="235"/>
      <c r="I123" s="235"/>
      <c r="J123" s="235"/>
      <c r="K123" s="235"/>
      <c r="L123" s="235"/>
      <c r="M123" s="235"/>
      <c r="N123" s="235"/>
      <c r="O123" s="235"/>
      <c r="P123" s="235"/>
      <c r="Q123" s="235"/>
      <c r="R123" s="235"/>
      <c r="S123" s="235"/>
      <c r="T123" s="235"/>
      <c r="U123" s="235"/>
      <c r="V123" s="235"/>
    </row>
    <row r="124" spans="1:22" ht="12.75" customHeight="1">
      <c r="A124" s="235" t="s">
        <v>1241</v>
      </c>
      <c r="B124" s="238" t="s">
        <v>1242</v>
      </c>
      <c r="C124" s="235"/>
      <c r="D124" s="235"/>
      <c r="E124" s="235"/>
      <c r="F124" s="235"/>
      <c r="G124" s="235"/>
      <c r="H124" s="235"/>
      <c r="I124" s="235"/>
      <c r="J124" s="235"/>
      <c r="K124" s="235"/>
      <c r="L124" s="235"/>
      <c r="M124" s="235"/>
      <c r="N124" s="235"/>
      <c r="O124" s="235"/>
      <c r="P124" s="235"/>
      <c r="Q124" s="235"/>
      <c r="R124" s="235"/>
      <c r="S124" s="235"/>
      <c r="T124" s="235"/>
      <c r="U124" s="235"/>
      <c r="V124" s="235"/>
    </row>
    <row r="125" spans="1:22" ht="12.75" customHeight="1">
      <c r="A125" s="235" t="s">
        <v>410</v>
      </c>
      <c r="B125" s="238" t="s">
        <v>1243</v>
      </c>
      <c r="C125" s="235"/>
      <c r="D125" s="235"/>
      <c r="E125" s="235"/>
      <c r="F125" s="235"/>
      <c r="G125" s="235"/>
      <c r="H125" s="235"/>
      <c r="I125" s="235"/>
      <c r="J125" s="235"/>
      <c r="K125" s="235"/>
      <c r="L125" s="235"/>
      <c r="M125" s="235"/>
      <c r="N125" s="235"/>
      <c r="O125" s="235"/>
      <c r="P125" s="235"/>
      <c r="Q125" s="235"/>
      <c r="R125" s="235"/>
      <c r="S125" s="235"/>
      <c r="T125" s="235"/>
      <c r="U125" s="235"/>
      <c r="V125" s="235"/>
    </row>
    <row r="126" spans="1:22" ht="12.75" customHeight="1">
      <c r="A126" s="235" t="s">
        <v>1244</v>
      </c>
      <c r="B126" s="238" t="s">
        <v>1245</v>
      </c>
      <c r="C126" s="235"/>
      <c r="D126" s="235"/>
      <c r="E126" s="235"/>
      <c r="F126" s="235"/>
      <c r="G126" s="235"/>
      <c r="H126" s="235"/>
      <c r="I126" s="235"/>
      <c r="J126" s="235"/>
      <c r="K126" s="235"/>
      <c r="L126" s="235"/>
      <c r="M126" s="235"/>
      <c r="N126" s="235"/>
      <c r="O126" s="235"/>
      <c r="P126" s="235"/>
      <c r="Q126" s="235"/>
      <c r="R126" s="235"/>
      <c r="S126" s="235"/>
      <c r="T126" s="235"/>
      <c r="U126" s="235"/>
      <c r="V126" s="235"/>
    </row>
    <row r="127" spans="1:22" ht="12.75" customHeight="1">
      <c r="A127" s="235" t="s">
        <v>1246</v>
      </c>
      <c r="B127" s="238" t="s">
        <v>1247</v>
      </c>
      <c r="C127" s="235"/>
      <c r="D127" s="235"/>
      <c r="E127" s="235"/>
      <c r="F127" s="235"/>
      <c r="G127" s="235"/>
      <c r="H127" s="235"/>
      <c r="I127" s="235"/>
      <c r="J127" s="235"/>
      <c r="K127" s="235"/>
      <c r="L127" s="235"/>
      <c r="M127" s="235"/>
      <c r="N127" s="235"/>
      <c r="O127" s="235"/>
      <c r="P127" s="235"/>
      <c r="Q127" s="235"/>
      <c r="R127" s="235"/>
      <c r="S127" s="235"/>
      <c r="T127" s="235"/>
      <c r="U127" s="235"/>
      <c r="V127" s="235"/>
    </row>
    <row r="128" spans="1:22" ht="12.75" customHeight="1">
      <c r="A128" s="235" t="s">
        <v>482</v>
      </c>
      <c r="B128" s="238" t="s">
        <v>1248</v>
      </c>
      <c r="C128" s="235"/>
      <c r="D128" s="235"/>
      <c r="E128" s="235"/>
      <c r="F128" s="235"/>
      <c r="G128" s="235"/>
      <c r="H128" s="235"/>
      <c r="I128" s="235"/>
      <c r="J128" s="235"/>
      <c r="K128" s="235"/>
      <c r="L128" s="235"/>
      <c r="M128" s="235"/>
      <c r="N128" s="235"/>
      <c r="O128" s="235"/>
      <c r="P128" s="235"/>
      <c r="Q128" s="235"/>
      <c r="R128" s="235"/>
      <c r="S128" s="235"/>
      <c r="T128" s="235"/>
      <c r="U128" s="235"/>
      <c r="V128" s="235"/>
    </row>
    <row r="129" spans="1:22" ht="12.75" customHeight="1">
      <c r="A129" s="235" t="s">
        <v>418</v>
      </c>
      <c r="B129" s="238" t="s">
        <v>1249</v>
      </c>
      <c r="C129" s="235"/>
      <c r="D129" s="235"/>
      <c r="E129" s="235"/>
      <c r="F129" s="235"/>
      <c r="G129" s="235"/>
      <c r="H129" s="235"/>
      <c r="I129" s="235"/>
      <c r="J129" s="235"/>
      <c r="K129" s="235"/>
      <c r="L129" s="235"/>
      <c r="M129" s="235"/>
      <c r="N129" s="235"/>
      <c r="O129" s="235"/>
      <c r="P129" s="235"/>
      <c r="Q129" s="235"/>
      <c r="R129" s="235"/>
      <c r="S129" s="235"/>
      <c r="T129" s="235"/>
      <c r="U129" s="235"/>
      <c r="V129" s="235"/>
    </row>
    <row r="130" spans="1:22" ht="12.75" customHeight="1">
      <c r="A130" s="235" t="s">
        <v>1250</v>
      </c>
      <c r="B130" s="238" t="s">
        <v>1251</v>
      </c>
      <c r="C130" s="235"/>
      <c r="D130" s="235"/>
      <c r="E130" s="235"/>
      <c r="F130" s="235"/>
      <c r="G130" s="235"/>
      <c r="H130" s="235"/>
      <c r="I130" s="235"/>
      <c r="J130" s="235"/>
      <c r="K130" s="235"/>
      <c r="L130" s="235"/>
      <c r="M130" s="235"/>
      <c r="N130" s="235"/>
      <c r="O130" s="235"/>
      <c r="P130" s="235"/>
      <c r="Q130" s="235"/>
      <c r="R130" s="235"/>
      <c r="S130" s="235"/>
      <c r="T130" s="235"/>
      <c r="U130" s="235"/>
      <c r="V130" s="235"/>
    </row>
    <row r="131" spans="1:22" ht="12.75" customHeight="1">
      <c r="A131" s="235" t="s">
        <v>384</v>
      </c>
      <c r="B131" s="238" t="s">
        <v>1252</v>
      </c>
      <c r="C131" s="235"/>
      <c r="D131" s="235"/>
      <c r="E131" s="235"/>
      <c r="F131" s="235"/>
      <c r="G131" s="235"/>
      <c r="H131" s="235"/>
      <c r="I131" s="235"/>
      <c r="J131" s="235"/>
      <c r="K131" s="235"/>
      <c r="L131" s="235"/>
      <c r="M131" s="235"/>
      <c r="N131" s="235"/>
      <c r="O131" s="235"/>
      <c r="P131" s="235"/>
      <c r="Q131" s="235"/>
      <c r="R131" s="235"/>
      <c r="S131" s="235"/>
      <c r="T131" s="235"/>
      <c r="U131" s="235"/>
      <c r="V131" s="235"/>
    </row>
    <row r="132" spans="1:22" ht="12.75" customHeight="1">
      <c r="A132" s="235" t="s">
        <v>437</v>
      </c>
      <c r="B132" s="238" t="s">
        <v>1253</v>
      </c>
      <c r="C132" s="235"/>
      <c r="D132" s="235"/>
      <c r="E132" s="235"/>
      <c r="F132" s="235"/>
      <c r="G132" s="235"/>
      <c r="H132" s="235"/>
      <c r="I132" s="235"/>
      <c r="J132" s="235"/>
      <c r="K132" s="235"/>
      <c r="L132" s="235"/>
      <c r="M132" s="235"/>
      <c r="N132" s="235"/>
      <c r="O132" s="235"/>
      <c r="P132" s="235"/>
      <c r="Q132" s="235"/>
      <c r="R132" s="235"/>
      <c r="S132" s="235"/>
      <c r="T132" s="235"/>
      <c r="U132" s="235"/>
      <c r="V132" s="235"/>
    </row>
    <row r="133" spans="1:22" ht="12.75" customHeight="1">
      <c r="A133" s="235" t="s">
        <v>373</v>
      </c>
      <c r="B133" s="238" t="s">
        <v>1254</v>
      </c>
      <c r="C133" s="235"/>
      <c r="D133" s="235"/>
      <c r="E133" s="235"/>
      <c r="F133" s="235"/>
      <c r="G133" s="235"/>
      <c r="H133" s="235"/>
      <c r="I133" s="235"/>
      <c r="J133" s="235"/>
      <c r="K133" s="235"/>
      <c r="L133" s="235"/>
      <c r="M133" s="235"/>
      <c r="N133" s="235"/>
      <c r="O133" s="235"/>
      <c r="P133" s="235"/>
      <c r="Q133" s="235"/>
      <c r="R133" s="235"/>
      <c r="S133" s="235"/>
      <c r="T133" s="235"/>
      <c r="U133" s="235"/>
      <c r="V133" s="235"/>
    </row>
    <row r="134" spans="1:22" ht="12.75" customHeight="1">
      <c r="A134" s="235" t="s">
        <v>1255</v>
      </c>
      <c r="B134" s="238" t="s">
        <v>1256</v>
      </c>
      <c r="C134" s="235"/>
      <c r="D134" s="235"/>
      <c r="E134" s="235"/>
      <c r="F134" s="235"/>
      <c r="G134" s="235"/>
      <c r="H134" s="235"/>
      <c r="I134" s="235"/>
      <c r="J134" s="235"/>
      <c r="K134" s="235"/>
      <c r="L134" s="235"/>
      <c r="M134" s="235"/>
      <c r="N134" s="235"/>
      <c r="O134" s="235"/>
      <c r="P134" s="235"/>
      <c r="Q134" s="235"/>
      <c r="R134" s="235"/>
      <c r="S134" s="235"/>
      <c r="T134" s="235"/>
      <c r="U134" s="235"/>
      <c r="V134" s="235"/>
    </row>
    <row r="135" spans="1:22" ht="12.75" customHeight="1">
      <c r="A135" s="235" t="s">
        <v>379</v>
      </c>
      <c r="B135" s="238" t="s">
        <v>1257</v>
      </c>
      <c r="C135" s="235"/>
      <c r="D135" s="235"/>
      <c r="E135" s="235"/>
      <c r="F135" s="235"/>
      <c r="G135" s="235"/>
      <c r="H135" s="235"/>
      <c r="I135" s="235"/>
      <c r="J135" s="235"/>
      <c r="K135" s="235"/>
      <c r="L135" s="235"/>
      <c r="M135" s="235"/>
      <c r="N135" s="235"/>
      <c r="O135" s="235"/>
      <c r="P135" s="235"/>
      <c r="Q135" s="235"/>
      <c r="R135" s="235"/>
      <c r="S135" s="235"/>
      <c r="T135" s="235"/>
      <c r="U135" s="235"/>
      <c r="V135" s="235"/>
    </row>
    <row r="136" spans="1:22" ht="12.75" customHeight="1">
      <c r="A136" s="235" t="s">
        <v>521</v>
      </c>
      <c r="B136" s="238" t="s">
        <v>1258</v>
      </c>
      <c r="C136" s="235"/>
      <c r="D136" s="235"/>
      <c r="E136" s="235"/>
      <c r="F136" s="235"/>
      <c r="G136" s="235"/>
      <c r="H136" s="235"/>
      <c r="I136" s="235"/>
      <c r="J136" s="235"/>
      <c r="K136" s="235"/>
      <c r="L136" s="235"/>
      <c r="M136" s="235"/>
      <c r="N136" s="235"/>
      <c r="O136" s="235"/>
      <c r="P136" s="235"/>
      <c r="Q136" s="235"/>
      <c r="R136" s="235"/>
      <c r="S136" s="235"/>
      <c r="T136" s="235"/>
      <c r="U136" s="235"/>
      <c r="V136" s="235"/>
    </row>
    <row r="137" spans="1:22" ht="12.75" customHeight="1">
      <c r="A137" s="235" t="s">
        <v>1259</v>
      </c>
      <c r="B137" s="238" t="s">
        <v>1260</v>
      </c>
      <c r="C137" s="235"/>
      <c r="D137" s="235"/>
      <c r="E137" s="235"/>
      <c r="F137" s="235"/>
      <c r="G137" s="235"/>
      <c r="H137" s="235"/>
      <c r="I137" s="235"/>
      <c r="J137" s="235"/>
      <c r="K137" s="235"/>
      <c r="L137" s="235"/>
      <c r="M137" s="235"/>
      <c r="N137" s="235"/>
      <c r="O137" s="235"/>
      <c r="P137" s="235"/>
      <c r="Q137" s="235"/>
      <c r="R137" s="235"/>
      <c r="S137" s="235"/>
      <c r="T137" s="235"/>
      <c r="U137" s="235"/>
      <c r="V137" s="235"/>
    </row>
    <row r="138" spans="1:22" ht="12.75" customHeight="1">
      <c r="A138" s="235" t="s">
        <v>488</v>
      </c>
      <c r="B138" s="238" t="s">
        <v>1261</v>
      </c>
      <c r="C138" s="235"/>
      <c r="D138" s="235"/>
      <c r="E138" s="235"/>
      <c r="F138" s="235"/>
      <c r="G138" s="235"/>
      <c r="H138" s="235"/>
      <c r="I138" s="235"/>
      <c r="J138" s="235"/>
      <c r="K138" s="235"/>
      <c r="L138" s="235"/>
      <c r="M138" s="235"/>
      <c r="N138" s="235"/>
      <c r="O138" s="235"/>
      <c r="P138" s="235"/>
      <c r="Q138" s="235"/>
      <c r="R138" s="235"/>
      <c r="S138" s="235"/>
      <c r="T138" s="235"/>
      <c r="U138" s="235"/>
      <c r="V138" s="235"/>
    </row>
    <row r="139" spans="1:22" ht="18" customHeight="1">
      <c r="A139" s="235" t="s">
        <v>1262</v>
      </c>
      <c r="B139" s="238" t="s">
        <v>1263</v>
      </c>
      <c r="C139" s="235"/>
      <c r="D139" s="235"/>
      <c r="E139" s="235"/>
      <c r="F139" s="235"/>
      <c r="G139" s="235"/>
      <c r="H139" s="235"/>
      <c r="I139" s="235"/>
      <c r="J139" s="235"/>
      <c r="K139" s="235"/>
      <c r="L139" s="235"/>
      <c r="M139" s="235"/>
      <c r="N139" s="235"/>
      <c r="O139" s="235"/>
      <c r="P139" s="235"/>
      <c r="Q139" s="235"/>
      <c r="R139" s="235"/>
      <c r="S139" s="235"/>
      <c r="T139" s="235"/>
      <c r="U139" s="235"/>
      <c r="V139" s="235"/>
    </row>
    <row r="140" spans="1:22" ht="12.75" customHeight="1">
      <c r="A140" s="235" t="s">
        <v>459</v>
      </c>
      <c r="B140" s="238" t="str">
        <f>CONCATENATE(B132,"; ",B133)</f>
        <v>Boundary Defense; Maintenance, Monitoring, and Analysis of Audit Logs</v>
      </c>
      <c r="C140" s="235"/>
      <c r="D140" s="235"/>
      <c r="E140" s="235"/>
      <c r="F140" s="235"/>
      <c r="G140" s="235"/>
      <c r="H140" s="235"/>
      <c r="I140" s="235"/>
      <c r="J140" s="235"/>
      <c r="K140" s="235"/>
      <c r="L140" s="235"/>
      <c r="M140" s="235"/>
      <c r="N140" s="235"/>
      <c r="O140" s="235"/>
      <c r="P140" s="235"/>
      <c r="Q140" s="235"/>
      <c r="R140" s="235"/>
      <c r="S140" s="235"/>
      <c r="T140" s="235"/>
      <c r="U140" s="235"/>
      <c r="V140" s="235"/>
    </row>
    <row r="141" spans="1:22" ht="12.75" customHeight="1">
      <c r="A141" s="235" t="s">
        <v>478</v>
      </c>
      <c r="B141" s="238" t="str">
        <f>CONCATENATE(B129,"; ",B131)</f>
        <v>Secure Configurations for Network Devices; Controlled Use of Administrative Privileges</v>
      </c>
      <c r="C141" s="235"/>
      <c r="D141" s="235"/>
      <c r="E141" s="235"/>
      <c r="F141" s="235"/>
      <c r="G141" s="235"/>
      <c r="H141" s="235"/>
      <c r="I141" s="235"/>
      <c r="J141" s="235"/>
      <c r="K141" s="235"/>
      <c r="L141" s="235"/>
      <c r="M141" s="235"/>
      <c r="N141" s="235"/>
      <c r="O141" s="235"/>
      <c r="P141" s="235"/>
      <c r="Q141" s="235"/>
      <c r="R141" s="235"/>
      <c r="S141" s="235"/>
      <c r="T141" s="235"/>
      <c r="U141" s="235"/>
      <c r="V141" s="235"/>
    </row>
    <row r="142" spans="1:22" ht="16.5" customHeight="1">
      <c r="A142" s="237" t="s">
        <v>1264</v>
      </c>
      <c r="B142" s="237" t="s">
        <v>1265</v>
      </c>
      <c r="C142" s="235"/>
      <c r="D142" s="235"/>
      <c r="E142" s="235"/>
      <c r="F142" s="235"/>
      <c r="G142" s="235"/>
      <c r="H142" s="235"/>
      <c r="I142" s="235"/>
      <c r="J142" s="235"/>
      <c r="K142" s="235"/>
      <c r="L142" s="235"/>
      <c r="M142" s="235"/>
      <c r="N142" s="235"/>
      <c r="O142" s="235"/>
      <c r="P142" s="235"/>
      <c r="Q142" s="235"/>
      <c r="R142" s="235"/>
      <c r="S142" s="235"/>
      <c r="T142" s="235"/>
      <c r="U142" s="235"/>
      <c r="V142" s="235"/>
    </row>
    <row r="143" spans="1:22" ht="12.75" customHeight="1">
      <c r="A143" s="237" t="s">
        <v>1266</v>
      </c>
      <c r="B143" s="237" t="s">
        <v>1267</v>
      </c>
      <c r="C143" s="235"/>
      <c r="D143" s="235"/>
      <c r="E143" s="235"/>
      <c r="F143" s="235"/>
      <c r="G143" s="235"/>
      <c r="H143" s="235"/>
      <c r="I143" s="235"/>
      <c r="J143" s="235"/>
      <c r="K143" s="235"/>
      <c r="L143" s="235"/>
      <c r="M143" s="235"/>
      <c r="N143" s="235"/>
      <c r="O143" s="235"/>
      <c r="P143" s="235"/>
      <c r="Q143" s="235"/>
      <c r="R143" s="235"/>
      <c r="S143" s="235"/>
      <c r="T143" s="235"/>
      <c r="U143" s="235"/>
      <c r="V143" s="235"/>
    </row>
    <row r="144" spans="1:22" ht="12.75" customHeight="1">
      <c r="A144" s="237" t="s">
        <v>1268</v>
      </c>
      <c r="B144" s="237" t="s">
        <v>1269</v>
      </c>
      <c r="C144" s="235"/>
      <c r="D144" s="235"/>
      <c r="E144" s="235"/>
      <c r="F144" s="235"/>
      <c r="G144" s="235"/>
      <c r="H144" s="235"/>
      <c r="I144" s="235"/>
      <c r="J144" s="235"/>
      <c r="K144" s="235"/>
      <c r="L144" s="235"/>
      <c r="M144" s="235"/>
      <c r="N144" s="235"/>
      <c r="O144" s="235"/>
      <c r="P144" s="235"/>
      <c r="Q144" s="235"/>
      <c r="R144" s="235"/>
      <c r="S144" s="235"/>
      <c r="T144" s="235"/>
      <c r="U144" s="235"/>
      <c r="V144" s="235"/>
    </row>
    <row r="145" spans="1:22" ht="12.75" customHeight="1">
      <c r="A145" s="237" t="s">
        <v>1270</v>
      </c>
      <c r="B145" s="237" t="s">
        <v>1271</v>
      </c>
      <c r="C145" s="235"/>
      <c r="D145" s="235"/>
      <c r="E145" s="235"/>
      <c r="F145" s="235"/>
      <c r="G145" s="235"/>
      <c r="H145" s="235"/>
      <c r="I145" s="235"/>
      <c r="J145" s="235"/>
      <c r="K145" s="235"/>
      <c r="L145" s="235"/>
      <c r="M145" s="235"/>
      <c r="N145" s="235"/>
      <c r="O145" s="235"/>
      <c r="P145" s="235"/>
      <c r="Q145" s="235"/>
      <c r="R145" s="235"/>
      <c r="S145" s="235"/>
      <c r="T145" s="235"/>
      <c r="U145" s="235"/>
      <c r="V145" s="235"/>
    </row>
    <row r="146" spans="1:22" ht="12.75" customHeight="1">
      <c r="A146" s="237" t="s">
        <v>1272</v>
      </c>
      <c r="B146" s="237" t="s">
        <v>1273</v>
      </c>
      <c r="C146" s="235"/>
      <c r="D146" s="235"/>
      <c r="E146" s="235"/>
      <c r="F146" s="235"/>
      <c r="G146" s="235"/>
      <c r="H146" s="235"/>
      <c r="I146" s="235"/>
      <c r="J146" s="235"/>
      <c r="K146" s="235"/>
      <c r="L146" s="235"/>
      <c r="M146" s="235"/>
      <c r="N146" s="235"/>
      <c r="O146" s="235"/>
      <c r="P146" s="235"/>
      <c r="Q146" s="235"/>
      <c r="R146" s="235"/>
      <c r="S146" s="235"/>
      <c r="T146" s="235"/>
      <c r="U146" s="235"/>
      <c r="V146" s="235"/>
    </row>
    <row r="147" spans="1:22" ht="12.75" customHeight="1">
      <c r="A147" s="237" t="s">
        <v>1274</v>
      </c>
      <c r="B147" s="237" t="s">
        <v>1275</v>
      </c>
      <c r="C147" s="235"/>
      <c r="D147" s="235"/>
      <c r="E147" s="235"/>
      <c r="F147" s="235"/>
      <c r="G147" s="235"/>
      <c r="H147" s="235"/>
      <c r="I147" s="235"/>
      <c r="J147" s="235"/>
      <c r="K147" s="235"/>
      <c r="L147" s="235"/>
      <c r="M147" s="235"/>
      <c r="N147" s="235"/>
      <c r="O147" s="235"/>
      <c r="P147" s="235"/>
      <c r="Q147" s="235"/>
      <c r="R147" s="235"/>
      <c r="S147" s="235"/>
      <c r="T147" s="235"/>
      <c r="U147" s="235"/>
      <c r="V147" s="235"/>
    </row>
    <row r="148" spans="1:22" ht="12.75" customHeight="1">
      <c r="A148" s="237" t="s">
        <v>1276</v>
      </c>
      <c r="B148" s="237" t="s">
        <v>1277</v>
      </c>
      <c r="C148" s="235"/>
      <c r="D148" s="235"/>
      <c r="E148" s="235"/>
      <c r="F148" s="235"/>
      <c r="G148" s="235"/>
      <c r="H148" s="235"/>
      <c r="I148" s="235"/>
      <c r="J148" s="235"/>
      <c r="K148" s="235"/>
      <c r="L148" s="235"/>
      <c r="M148" s="235"/>
      <c r="N148" s="235"/>
      <c r="O148" s="235"/>
      <c r="P148" s="235"/>
      <c r="Q148" s="235"/>
      <c r="R148" s="235"/>
      <c r="S148" s="235"/>
      <c r="T148" s="235"/>
      <c r="U148" s="235"/>
      <c r="V148" s="235"/>
    </row>
    <row r="149" spans="1:22" ht="12.75" customHeight="1">
      <c r="A149" s="237" t="s">
        <v>1278</v>
      </c>
      <c r="B149" s="237" t="s">
        <v>1279</v>
      </c>
      <c r="C149" s="235"/>
      <c r="D149" s="235"/>
      <c r="E149" s="235"/>
      <c r="F149" s="235"/>
      <c r="G149" s="235"/>
      <c r="H149" s="235"/>
      <c r="I149" s="235"/>
      <c r="J149" s="235"/>
      <c r="K149" s="235"/>
      <c r="L149" s="235"/>
      <c r="M149" s="235"/>
      <c r="N149" s="235"/>
      <c r="O149" s="235"/>
      <c r="P149" s="235"/>
      <c r="Q149" s="235"/>
      <c r="R149" s="235"/>
      <c r="S149" s="235"/>
      <c r="T149" s="235"/>
      <c r="U149" s="235"/>
      <c r="V149" s="235"/>
    </row>
    <row r="150" spans="1:22" ht="12.75" customHeight="1">
      <c r="A150" s="237" t="s">
        <v>1280</v>
      </c>
      <c r="B150" s="237" t="s">
        <v>1281</v>
      </c>
      <c r="C150" s="235"/>
      <c r="D150" s="235"/>
      <c r="E150" s="235"/>
      <c r="F150" s="235"/>
      <c r="G150" s="235"/>
      <c r="H150" s="235"/>
      <c r="I150" s="235"/>
      <c r="J150" s="235"/>
      <c r="K150" s="235"/>
      <c r="L150" s="235"/>
      <c r="M150" s="235"/>
      <c r="N150" s="235"/>
      <c r="O150" s="235"/>
      <c r="P150" s="235"/>
      <c r="Q150" s="235"/>
      <c r="R150" s="235"/>
      <c r="S150" s="235"/>
      <c r="T150" s="235"/>
      <c r="U150" s="235"/>
      <c r="V150" s="235"/>
    </row>
    <row r="151" spans="1:22" ht="12.75" customHeight="1">
      <c r="A151" s="237" t="s">
        <v>1282</v>
      </c>
      <c r="B151" s="237" t="s">
        <v>1283</v>
      </c>
      <c r="C151" s="235"/>
      <c r="D151" s="235"/>
      <c r="E151" s="235"/>
      <c r="F151" s="235"/>
      <c r="G151" s="235"/>
      <c r="H151" s="235"/>
      <c r="I151" s="235"/>
      <c r="J151" s="235"/>
      <c r="K151" s="235"/>
      <c r="L151" s="235"/>
      <c r="M151" s="235"/>
      <c r="N151" s="235"/>
      <c r="O151" s="235"/>
      <c r="P151" s="235"/>
      <c r="Q151" s="235"/>
      <c r="R151" s="235"/>
      <c r="S151" s="235"/>
      <c r="T151" s="235"/>
      <c r="U151" s="235"/>
      <c r="V151" s="235"/>
    </row>
    <row r="152" spans="1:22" ht="12.75" customHeight="1">
      <c r="A152" s="237" t="s">
        <v>1284</v>
      </c>
      <c r="B152" s="237" t="s">
        <v>1285</v>
      </c>
      <c r="C152" s="235"/>
      <c r="D152" s="235"/>
      <c r="E152" s="235"/>
      <c r="F152" s="235"/>
      <c r="G152" s="235"/>
      <c r="H152" s="235"/>
      <c r="I152" s="235"/>
      <c r="J152" s="235"/>
      <c r="K152" s="235"/>
      <c r="L152" s="235"/>
      <c r="M152" s="235"/>
      <c r="N152" s="235"/>
      <c r="O152" s="235"/>
      <c r="P152" s="235"/>
      <c r="Q152" s="235"/>
      <c r="R152" s="235"/>
      <c r="S152" s="235"/>
      <c r="T152" s="235"/>
      <c r="U152" s="235"/>
      <c r="V152" s="235"/>
    </row>
    <row r="153" spans="1:22" ht="12.75" customHeight="1">
      <c r="A153" s="237" t="s">
        <v>1286</v>
      </c>
      <c r="B153" s="237" t="s">
        <v>1287</v>
      </c>
      <c r="C153" s="235"/>
      <c r="D153" s="235"/>
      <c r="E153" s="235"/>
      <c r="F153" s="235"/>
      <c r="G153" s="235"/>
      <c r="H153" s="235"/>
      <c r="I153" s="235"/>
      <c r="J153" s="235"/>
      <c r="K153" s="235"/>
      <c r="L153" s="235"/>
      <c r="M153" s="235"/>
      <c r="N153" s="235"/>
      <c r="O153" s="235"/>
      <c r="P153" s="235"/>
      <c r="Q153" s="235"/>
      <c r="R153" s="235"/>
      <c r="S153" s="235"/>
      <c r="T153" s="235"/>
      <c r="U153" s="235"/>
      <c r="V153" s="235"/>
    </row>
    <row r="154" spans="1:22" ht="12.75" customHeight="1">
      <c r="A154" s="237" t="s">
        <v>509</v>
      </c>
      <c r="B154" s="237" t="s">
        <v>1288</v>
      </c>
      <c r="C154" s="235"/>
      <c r="D154" s="235"/>
      <c r="E154" s="235"/>
      <c r="F154" s="235"/>
      <c r="G154" s="235"/>
      <c r="H154" s="235"/>
      <c r="I154" s="235"/>
      <c r="J154" s="235"/>
      <c r="K154" s="235"/>
      <c r="L154" s="235"/>
      <c r="M154" s="235"/>
      <c r="N154" s="235"/>
      <c r="O154" s="235"/>
      <c r="P154" s="235"/>
      <c r="Q154" s="235"/>
      <c r="R154" s="235"/>
      <c r="S154" s="235"/>
      <c r="T154" s="235"/>
      <c r="U154" s="235"/>
      <c r="V154" s="235"/>
    </row>
    <row r="155" spans="1:22" ht="12.75" customHeight="1">
      <c r="A155" s="237" t="s">
        <v>369</v>
      </c>
      <c r="B155" s="237" t="s">
        <v>1289</v>
      </c>
      <c r="C155" s="235"/>
      <c r="D155" s="235"/>
      <c r="E155" s="235"/>
      <c r="F155" s="235"/>
      <c r="G155" s="235"/>
      <c r="H155" s="235"/>
      <c r="I155" s="235"/>
      <c r="J155" s="235"/>
      <c r="K155" s="235"/>
      <c r="L155" s="235"/>
      <c r="M155" s="235"/>
      <c r="N155" s="235"/>
      <c r="O155" s="235"/>
      <c r="P155" s="235"/>
      <c r="Q155" s="235"/>
      <c r="R155" s="235"/>
      <c r="S155" s="235"/>
      <c r="T155" s="235"/>
      <c r="U155" s="235"/>
      <c r="V155" s="235"/>
    </row>
    <row r="156" spans="1:22" ht="12.75" customHeight="1">
      <c r="A156" s="237" t="s">
        <v>1290</v>
      </c>
      <c r="B156" s="237" t="s">
        <v>1291</v>
      </c>
      <c r="C156" s="235"/>
      <c r="D156" s="235"/>
      <c r="E156" s="235"/>
      <c r="F156" s="235"/>
      <c r="G156" s="235"/>
      <c r="H156" s="235"/>
      <c r="I156" s="235"/>
      <c r="J156" s="235"/>
      <c r="K156" s="235"/>
      <c r="L156" s="235"/>
      <c r="M156" s="235"/>
      <c r="N156" s="235"/>
      <c r="O156" s="235"/>
      <c r="P156" s="235"/>
      <c r="Q156" s="235"/>
      <c r="R156" s="235"/>
      <c r="S156" s="235"/>
      <c r="T156" s="235"/>
      <c r="U156" s="235"/>
      <c r="V156" s="235"/>
    </row>
    <row r="157" spans="1:22" ht="12.75" customHeight="1">
      <c r="A157" s="237" t="s">
        <v>1292</v>
      </c>
      <c r="B157" s="237" t="s">
        <v>1293</v>
      </c>
      <c r="C157" s="235"/>
      <c r="D157" s="235"/>
      <c r="E157" s="235"/>
      <c r="F157" s="235"/>
      <c r="G157" s="235"/>
      <c r="H157" s="235"/>
      <c r="I157" s="235"/>
      <c r="J157" s="235"/>
      <c r="K157" s="235"/>
      <c r="L157" s="235"/>
      <c r="M157" s="235"/>
      <c r="N157" s="235"/>
      <c r="O157" s="235"/>
      <c r="P157" s="235"/>
      <c r="Q157" s="235"/>
      <c r="R157" s="235"/>
      <c r="S157" s="235"/>
      <c r="T157" s="235"/>
      <c r="U157" s="235"/>
      <c r="V157" s="235"/>
    </row>
    <row r="158" spans="1:22" ht="12.75" customHeight="1">
      <c r="A158" s="237" t="s">
        <v>1294</v>
      </c>
      <c r="B158" s="237" t="s">
        <v>1295</v>
      </c>
      <c r="C158" s="235"/>
      <c r="D158" s="235"/>
      <c r="E158" s="235"/>
      <c r="F158" s="235"/>
      <c r="G158" s="235"/>
      <c r="H158" s="235"/>
      <c r="I158" s="235"/>
      <c r="J158" s="235"/>
      <c r="K158" s="235"/>
      <c r="L158" s="235"/>
      <c r="M158" s="235"/>
      <c r="N158" s="235"/>
      <c r="O158" s="235"/>
      <c r="P158" s="235"/>
      <c r="Q158" s="235"/>
      <c r="R158" s="235"/>
      <c r="S158" s="235"/>
      <c r="T158" s="235"/>
      <c r="U158" s="235"/>
      <c r="V158" s="235"/>
    </row>
    <row r="159" spans="1:22" ht="12.75" customHeight="1">
      <c r="A159" s="237" t="s">
        <v>1296</v>
      </c>
      <c r="B159" s="237" t="s">
        <v>1297</v>
      </c>
      <c r="C159" s="235"/>
      <c r="D159" s="235"/>
      <c r="E159" s="235"/>
      <c r="F159" s="235"/>
      <c r="G159" s="235"/>
      <c r="H159" s="235"/>
      <c r="I159" s="235"/>
      <c r="J159" s="235"/>
      <c r="K159" s="235"/>
      <c r="L159" s="235"/>
      <c r="M159" s="235"/>
      <c r="N159" s="235"/>
      <c r="O159" s="235"/>
      <c r="P159" s="235"/>
      <c r="Q159" s="235"/>
      <c r="R159" s="235"/>
      <c r="S159" s="235"/>
      <c r="T159" s="235"/>
      <c r="U159" s="235"/>
      <c r="V159" s="235"/>
    </row>
    <row r="160" spans="1:22" ht="12.75" customHeight="1">
      <c r="A160" s="237" t="s">
        <v>1298</v>
      </c>
      <c r="B160" s="237" t="s">
        <v>1299</v>
      </c>
      <c r="C160" s="235"/>
      <c r="D160" s="235"/>
      <c r="E160" s="235"/>
      <c r="F160" s="235"/>
      <c r="G160" s="235"/>
      <c r="H160" s="235"/>
      <c r="I160" s="235"/>
      <c r="J160" s="235"/>
      <c r="K160" s="235"/>
      <c r="L160" s="235"/>
      <c r="M160" s="235"/>
      <c r="N160" s="235"/>
      <c r="O160" s="235"/>
      <c r="P160" s="235"/>
      <c r="Q160" s="235"/>
      <c r="R160" s="235"/>
      <c r="S160" s="235"/>
      <c r="T160" s="235"/>
      <c r="U160" s="235"/>
      <c r="V160" s="235"/>
    </row>
    <row r="161" spans="1:22" ht="12.75" customHeight="1">
      <c r="A161" s="237" t="s">
        <v>1300</v>
      </c>
      <c r="B161" s="237" t="s">
        <v>1301</v>
      </c>
      <c r="C161" s="235"/>
      <c r="D161" s="235"/>
      <c r="E161" s="235"/>
      <c r="F161" s="235"/>
      <c r="G161" s="235"/>
      <c r="H161" s="235"/>
      <c r="I161" s="235"/>
      <c r="J161" s="235"/>
      <c r="K161" s="235"/>
      <c r="L161" s="235"/>
      <c r="M161" s="235"/>
      <c r="N161" s="235"/>
      <c r="O161" s="235"/>
      <c r="P161" s="235"/>
      <c r="Q161" s="235"/>
      <c r="R161" s="235"/>
      <c r="S161" s="235"/>
      <c r="T161" s="235"/>
      <c r="U161" s="235"/>
      <c r="V161" s="235"/>
    </row>
    <row r="162" spans="1:22" ht="12.75" customHeight="1">
      <c r="A162" s="237" t="s">
        <v>1302</v>
      </c>
      <c r="B162" s="237" t="s">
        <v>1303</v>
      </c>
      <c r="C162" s="235"/>
      <c r="D162" s="235"/>
      <c r="E162" s="235"/>
      <c r="F162" s="235"/>
      <c r="G162" s="235"/>
      <c r="H162" s="235"/>
      <c r="I162" s="235"/>
      <c r="J162" s="235"/>
      <c r="K162" s="235"/>
      <c r="L162" s="235"/>
      <c r="M162" s="235"/>
      <c r="N162" s="235"/>
      <c r="O162" s="235"/>
      <c r="P162" s="235"/>
      <c r="Q162" s="235"/>
      <c r="R162" s="235"/>
      <c r="S162" s="235"/>
      <c r="T162" s="235"/>
      <c r="U162" s="235"/>
      <c r="V162" s="235"/>
    </row>
    <row r="163" spans="1:22" ht="12.75" customHeight="1">
      <c r="A163" s="237" t="s">
        <v>1304</v>
      </c>
      <c r="B163" s="237" t="s">
        <v>1305</v>
      </c>
      <c r="C163" s="235"/>
      <c r="D163" s="235"/>
      <c r="E163" s="235"/>
      <c r="F163" s="235"/>
      <c r="G163" s="235"/>
      <c r="H163" s="235"/>
      <c r="I163" s="235"/>
      <c r="J163" s="235"/>
      <c r="K163" s="235"/>
      <c r="L163" s="235"/>
      <c r="M163" s="235"/>
      <c r="N163" s="235"/>
      <c r="O163" s="235"/>
      <c r="P163" s="235"/>
      <c r="Q163" s="235"/>
      <c r="R163" s="235"/>
      <c r="S163" s="235"/>
      <c r="T163" s="235"/>
      <c r="U163" s="235"/>
      <c r="V163" s="235"/>
    </row>
    <row r="164" spans="1:22" ht="12.75" customHeight="1">
      <c r="A164" s="237" t="s">
        <v>1306</v>
      </c>
      <c r="B164" s="237" t="s">
        <v>1307</v>
      </c>
      <c r="C164" s="235"/>
      <c r="D164" s="235"/>
      <c r="E164" s="235"/>
      <c r="F164" s="235"/>
      <c r="G164" s="235"/>
      <c r="H164" s="235"/>
      <c r="I164" s="235"/>
      <c r="J164" s="235"/>
      <c r="K164" s="235"/>
      <c r="L164" s="235"/>
      <c r="M164" s="235"/>
      <c r="N164" s="235"/>
      <c r="O164" s="235"/>
      <c r="P164" s="235"/>
      <c r="Q164" s="235"/>
      <c r="R164" s="235"/>
      <c r="S164" s="235"/>
      <c r="T164" s="235"/>
      <c r="U164" s="235"/>
      <c r="V164" s="235"/>
    </row>
    <row r="165" spans="1:22" ht="12.75" customHeight="1">
      <c r="A165" s="237" t="s">
        <v>1308</v>
      </c>
      <c r="B165" s="237" t="s">
        <v>1309</v>
      </c>
      <c r="C165" s="235"/>
      <c r="D165" s="235"/>
      <c r="E165" s="235"/>
      <c r="F165" s="235"/>
      <c r="G165" s="235"/>
      <c r="H165" s="235"/>
      <c r="I165" s="235"/>
      <c r="J165" s="235"/>
      <c r="K165" s="235"/>
      <c r="L165" s="235"/>
      <c r="M165" s="235"/>
      <c r="N165" s="235"/>
      <c r="O165" s="235"/>
      <c r="P165" s="235"/>
      <c r="Q165" s="235"/>
      <c r="R165" s="235"/>
      <c r="S165" s="235"/>
      <c r="T165" s="235"/>
      <c r="U165" s="235"/>
      <c r="V165" s="235"/>
    </row>
    <row r="166" spans="1:22" ht="12.75" customHeight="1">
      <c r="A166" s="237" t="s">
        <v>400</v>
      </c>
      <c r="B166" s="237" t="s">
        <v>1310</v>
      </c>
      <c r="C166" s="235"/>
      <c r="D166" s="235"/>
      <c r="E166" s="235"/>
      <c r="F166" s="235"/>
      <c r="G166" s="235"/>
      <c r="H166" s="235"/>
      <c r="I166" s="235"/>
      <c r="J166" s="235"/>
      <c r="K166" s="235"/>
      <c r="L166" s="235"/>
      <c r="M166" s="235"/>
      <c r="N166" s="235"/>
      <c r="O166" s="235"/>
      <c r="P166" s="235"/>
      <c r="Q166" s="235"/>
      <c r="R166" s="235"/>
      <c r="S166" s="235"/>
      <c r="T166" s="235"/>
      <c r="U166" s="235"/>
      <c r="V166" s="235"/>
    </row>
    <row r="167" spans="1:22" ht="12.75" customHeight="1">
      <c r="A167" s="237" t="s">
        <v>471</v>
      </c>
      <c r="B167" s="237" t="s">
        <v>1311</v>
      </c>
      <c r="C167" s="235"/>
      <c r="D167" s="235"/>
      <c r="E167" s="235"/>
      <c r="F167" s="235"/>
      <c r="G167" s="235"/>
      <c r="H167" s="235"/>
      <c r="I167" s="235"/>
      <c r="J167" s="235"/>
      <c r="K167" s="235"/>
      <c r="L167" s="235"/>
      <c r="M167" s="235"/>
      <c r="N167" s="235"/>
      <c r="O167" s="235"/>
      <c r="P167" s="235"/>
      <c r="Q167" s="235"/>
      <c r="R167" s="235"/>
      <c r="S167" s="235"/>
      <c r="T167" s="235"/>
      <c r="U167" s="235"/>
      <c r="V167" s="235"/>
    </row>
    <row r="168" spans="1:22" ht="12.75" customHeight="1">
      <c r="A168" s="237" t="s">
        <v>1312</v>
      </c>
      <c r="B168" s="237" t="s">
        <v>1313</v>
      </c>
      <c r="C168" s="235"/>
      <c r="D168" s="235"/>
      <c r="E168" s="235"/>
      <c r="F168" s="235"/>
      <c r="G168" s="235"/>
      <c r="H168" s="235"/>
      <c r="I168" s="235"/>
      <c r="J168" s="235"/>
      <c r="K168" s="235"/>
      <c r="L168" s="235"/>
      <c r="M168" s="235"/>
      <c r="N168" s="235"/>
      <c r="O168" s="235"/>
      <c r="P168" s="235"/>
      <c r="Q168" s="235"/>
      <c r="R168" s="235"/>
      <c r="S168" s="235"/>
      <c r="T168" s="235"/>
      <c r="U168" s="235"/>
      <c r="V168" s="235"/>
    </row>
    <row r="169" spans="1:22" ht="12.75" customHeight="1">
      <c r="A169" s="237" t="s">
        <v>375</v>
      </c>
      <c r="B169" s="237" t="s">
        <v>1314</v>
      </c>
      <c r="C169" s="235"/>
      <c r="D169" s="235"/>
      <c r="E169" s="235"/>
      <c r="F169" s="235"/>
      <c r="G169" s="235"/>
      <c r="H169" s="235"/>
      <c r="I169" s="235"/>
      <c r="J169" s="235"/>
      <c r="K169" s="235"/>
      <c r="L169" s="235"/>
      <c r="M169" s="235"/>
      <c r="N169" s="235"/>
      <c r="O169" s="235"/>
      <c r="P169" s="235"/>
      <c r="Q169" s="235"/>
      <c r="R169" s="235"/>
      <c r="S169" s="235"/>
      <c r="T169" s="235"/>
      <c r="U169" s="235"/>
      <c r="V169" s="235"/>
    </row>
    <row r="170" spans="1:22" ht="12.75" customHeight="1">
      <c r="A170" s="237" t="s">
        <v>486</v>
      </c>
      <c r="B170" s="237" t="s">
        <v>1315</v>
      </c>
      <c r="C170" s="235"/>
      <c r="D170" s="235"/>
      <c r="E170" s="235"/>
      <c r="F170" s="235"/>
      <c r="G170" s="235"/>
      <c r="H170" s="235"/>
      <c r="I170" s="235"/>
      <c r="J170" s="235"/>
      <c r="K170" s="235"/>
      <c r="L170" s="235"/>
      <c r="M170" s="235"/>
      <c r="N170" s="235"/>
      <c r="O170" s="235"/>
      <c r="P170" s="235"/>
      <c r="Q170" s="235"/>
      <c r="R170" s="235"/>
      <c r="S170" s="235"/>
      <c r="T170" s="235"/>
      <c r="U170" s="235"/>
      <c r="V170" s="235"/>
    </row>
    <row r="171" spans="1:22" ht="12.75" customHeight="1">
      <c r="A171" s="237" t="s">
        <v>1316</v>
      </c>
      <c r="B171" s="237" t="s">
        <v>1317</v>
      </c>
      <c r="C171" s="235"/>
      <c r="D171" s="235"/>
      <c r="E171" s="235"/>
      <c r="F171" s="235"/>
      <c r="G171" s="235"/>
      <c r="H171" s="235"/>
      <c r="I171" s="235"/>
      <c r="J171" s="235"/>
      <c r="K171" s="235"/>
      <c r="L171" s="235"/>
      <c r="M171" s="235"/>
      <c r="N171" s="235"/>
      <c r="O171" s="235"/>
      <c r="P171" s="235"/>
      <c r="Q171" s="235"/>
      <c r="R171" s="235"/>
      <c r="S171" s="235"/>
      <c r="T171" s="235"/>
      <c r="U171" s="235"/>
      <c r="V171" s="235"/>
    </row>
    <row r="172" spans="1:22" ht="12.75" customHeight="1">
      <c r="A172" s="237" t="s">
        <v>1318</v>
      </c>
      <c r="B172" s="237" t="s">
        <v>1319</v>
      </c>
      <c r="C172" s="235"/>
      <c r="D172" s="235"/>
      <c r="E172" s="235"/>
      <c r="F172" s="235"/>
      <c r="G172" s="235"/>
      <c r="H172" s="235"/>
      <c r="I172" s="235"/>
      <c r="J172" s="235"/>
      <c r="K172" s="235"/>
      <c r="L172" s="235"/>
      <c r="M172" s="235"/>
      <c r="N172" s="235"/>
      <c r="O172" s="235"/>
      <c r="P172" s="235"/>
      <c r="Q172" s="235"/>
      <c r="R172" s="235"/>
      <c r="S172" s="235"/>
      <c r="T172" s="235"/>
      <c r="U172" s="235"/>
      <c r="V172" s="235"/>
    </row>
    <row r="173" spans="1:22" ht="12.75" customHeight="1">
      <c r="A173" s="237" t="s">
        <v>1320</v>
      </c>
      <c r="B173" s="237" t="s">
        <v>1321</v>
      </c>
      <c r="C173" s="235"/>
      <c r="D173" s="235"/>
      <c r="E173" s="235"/>
      <c r="F173" s="235"/>
      <c r="G173" s="235"/>
      <c r="H173" s="235"/>
      <c r="I173" s="235"/>
      <c r="J173" s="235"/>
      <c r="K173" s="235"/>
      <c r="L173" s="235"/>
      <c r="M173" s="235"/>
      <c r="N173" s="235"/>
      <c r="O173" s="235"/>
      <c r="P173" s="235"/>
      <c r="Q173" s="235"/>
      <c r="R173" s="235"/>
      <c r="S173" s="235"/>
      <c r="T173" s="235"/>
      <c r="U173" s="235"/>
      <c r="V173" s="235"/>
    </row>
    <row r="174" spans="1:22" ht="12.75" customHeight="1">
      <c r="A174" s="237" t="s">
        <v>1322</v>
      </c>
      <c r="B174" s="237" t="s">
        <v>1323</v>
      </c>
      <c r="C174" s="235"/>
      <c r="D174" s="235"/>
      <c r="E174" s="235"/>
      <c r="F174" s="235"/>
      <c r="G174" s="235"/>
      <c r="H174" s="235"/>
      <c r="I174" s="235"/>
      <c r="J174" s="235"/>
      <c r="K174" s="235"/>
      <c r="L174" s="235"/>
      <c r="M174" s="235"/>
      <c r="N174" s="235"/>
      <c r="O174" s="235"/>
      <c r="P174" s="235"/>
      <c r="Q174" s="235"/>
      <c r="R174" s="235"/>
      <c r="S174" s="235"/>
      <c r="T174" s="235"/>
      <c r="U174" s="235"/>
      <c r="V174" s="235"/>
    </row>
    <row r="175" spans="1:22" ht="12.75" customHeight="1">
      <c r="A175" s="237" t="s">
        <v>1324</v>
      </c>
      <c r="B175" s="237" t="s">
        <v>1325</v>
      </c>
      <c r="C175" s="235"/>
      <c r="D175" s="235"/>
      <c r="E175" s="235"/>
      <c r="F175" s="235"/>
      <c r="G175" s="235"/>
      <c r="H175" s="235"/>
      <c r="I175" s="235"/>
      <c r="J175" s="235"/>
      <c r="K175" s="235"/>
      <c r="L175" s="235"/>
      <c r="M175" s="235"/>
      <c r="N175" s="235"/>
      <c r="O175" s="235"/>
      <c r="P175" s="235"/>
      <c r="Q175" s="235"/>
      <c r="R175" s="235"/>
      <c r="S175" s="235"/>
      <c r="T175" s="235"/>
      <c r="U175" s="235"/>
      <c r="V175" s="235"/>
    </row>
    <row r="176" spans="1:22" ht="12.75" customHeight="1">
      <c r="A176" s="237" t="s">
        <v>449</v>
      </c>
      <c r="B176" s="237" t="s">
        <v>1326</v>
      </c>
      <c r="C176" s="235"/>
      <c r="D176" s="235"/>
      <c r="E176" s="235"/>
      <c r="F176" s="235"/>
      <c r="G176" s="235"/>
      <c r="H176" s="235"/>
      <c r="I176" s="235"/>
      <c r="J176" s="235"/>
      <c r="K176" s="235"/>
      <c r="L176" s="235"/>
      <c r="M176" s="235"/>
      <c r="N176" s="235"/>
      <c r="O176" s="235"/>
      <c r="P176" s="235"/>
      <c r="Q176" s="235"/>
      <c r="R176" s="235"/>
      <c r="S176" s="235"/>
      <c r="T176" s="235"/>
      <c r="U176" s="235"/>
      <c r="V176" s="235"/>
    </row>
    <row r="177" spans="1:22" ht="12.75" customHeight="1">
      <c r="A177" s="237" t="s">
        <v>1327</v>
      </c>
      <c r="B177" s="237" t="s">
        <v>1328</v>
      </c>
      <c r="C177" s="235"/>
      <c r="D177" s="235"/>
      <c r="E177" s="235"/>
      <c r="F177" s="235"/>
      <c r="G177" s="235"/>
      <c r="H177" s="235"/>
      <c r="I177" s="235"/>
      <c r="J177" s="235"/>
      <c r="K177" s="235"/>
      <c r="L177" s="235"/>
      <c r="M177" s="235"/>
      <c r="N177" s="235"/>
      <c r="O177" s="235"/>
      <c r="P177" s="235"/>
      <c r="Q177" s="235"/>
      <c r="R177" s="235"/>
      <c r="S177" s="235"/>
      <c r="T177" s="235"/>
      <c r="U177" s="235"/>
      <c r="V177" s="235"/>
    </row>
    <row r="178" spans="1:22" ht="12.75" customHeight="1">
      <c r="A178" s="237" t="s">
        <v>455</v>
      </c>
      <c r="B178" s="237" t="s">
        <v>1329</v>
      </c>
      <c r="C178" s="235"/>
      <c r="D178" s="235"/>
      <c r="E178" s="235"/>
      <c r="F178" s="235"/>
      <c r="G178" s="235"/>
      <c r="H178" s="235"/>
      <c r="I178" s="235"/>
      <c r="J178" s="235"/>
      <c r="K178" s="235"/>
      <c r="L178" s="235"/>
      <c r="M178" s="235"/>
      <c r="N178" s="235"/>
      <c r="O178" s="235"/>
      <c r="P178" s="235"/>
      <c r="Q178" s="235"/>
      <c r="R178" s="235"/>
      <c r="S178" s="235"/>
      <c r="T178" s="235"/>
      <c r="U178" s="235"/>
      <c r="V178" s="235"/>
    </row>
    <row r="179" spans="1:22" ht="12.75" customHeight="1">
      <c r="A179" s="237" t="s">
        <v>1330</v>
      </c>
      <c r="B179" s="237" t="s">
        <v>1331</v>
      </c>
      <c r="C179" s="235"/>
      <c r="D179" s="235"/>
      <c r="E179" s="235"/>
      <c r="F179" s="235"/>
      <c r="G179" s="235"/>
      <c r="H179" s="235"/>
      <c r="I179" s="235"/>
      <c r="J179" s="235"/>
      <c r="K179" s="235"/>
      <c r="L179" s="235"/>
      <c r="M179" s="235"/>
      <c r="N179" s="235"/>
      <c r="O179" s="235"/>
      <c r="P179" s="235"/>
      <c r="Q179" s="235"/>
      <c r="R179" s="235"/>
      <c r="S179" s="235"/>
      <c r="T179" s="235"/>
      <c r="U179" s="235"/>
      <c r="V179" s="235"/>
    </row>
    <row r="180" spans="1:22" ht="12.75" customHeight="1">
      <c r="A180" s="237" t="s">
        <v>484</v>
      </c>
      <c r="B180" s="237" t="s">
        <v>1332</v>
      </c>
      <c r="C180" s="235"/>
      <c r="D180" s="235"/>
      <c r="E180" s="235"/>
      <c r="F180" s="235"/>
      <c r="G180" s="235"/>
      <c r="H180" s="235"/>
      <c r="I180" s="235"/>
      <c r="J180" s="235"/>
      <c r="K180" s="235"/>
      <c r="L180" s="235"/>
      <c r="M180" s="235"/>
      <c r="N180" s="235"/>
      <c r="O180" s="235"/>
      <c r="P180" s="235"/>
      <c r="Q180" s="235"/>
      <c r="R180" s="235"/>
      <c r="S180" s="235"/>
      <c r="T180" s="235"/>
      <c r="U180" s="235"/>
      <c r="V180" s="235"/>
    </row>
    <row r="181" spans="1:22" ht="12.75" customHeight="1">
      <c r="A181" s="237" t="s">
        <v>395</v>
      </c>
      <c r="B181" s="237" t="s">
        <v>1333</v>
      </c>
      <c r="C181" s="235"/>
      <c r="D181" s="235"/>
      <c r="E181" s="235"/>
      <c r="F181" s="235"/>
      <c r="G181" s="235"/>
      <c r="H181" s="235"/>
      <c r="I181" s="235"/>
      <c r="J181" s="235"/>
      <c r="K181" s="235"/>
      <c r="L181" s="235"/>
      <c r="M181" s="235"/>
      <c r="N181" s="235"/>
      <c r="O181" s="235"/>
      <c r="P181" s="235"/>
      <c r="Q181" s="235"/>
      <c r="R181" s="235"/>
      <c r="S181" s="235"/>
      <c r="T181" s="235"/>
      <c r="U181" s="235"/>
      <c r="V181" s="235"/>
    </row>
    <row r="182" spans="1:22" ht="12.75" customHeight="1">
      <c r="A182" s="237" t="s">
        <v>1334</v>
      </c>
      <c r="B182" s="237" t="s">
        <v>1335</v>
      </c>
      <c r="C182" s="235"/>
      <c r="D182" s="235"/>
      <c r="E182" s="235"/>
      <c r="F182" s="235"/>
      <c r="G182" s="235"/>
      <c r="H182" s="235"/>
      <c r="I182" s="235"/>
      <c r="J182" s="235"/>
      <c r="K182" s="235"/>
      <c r="L182" s="235"/>
      <c r="M182" s="235"/>
      <c r="N182" s="235"/>
      <c r="O182" s="235"/>
      <c r="P182" s="235"/>
      <c r="Q182" s="235"/>
      <c r="R182" s="235"/>
      <c r="S182" s="235"/>
      <c r="T182" s="235"/>
      <c r="U182" s="235"/>
      <c r="V182" s="235"/>
    </row>
    <row r="183" spans="1:22" ht="12.75" customHeight="1">
      <c r="A183" s="237" t="s">
        <v>1336</v>
      </c>
      <c r="B183" s="237" t="s">
        <v>1337</v>
      </c>
      <c r="C183" s="235"/>
      <c r="D183" s="235"/>
      <c r="E183" s="235"/>
      <c r="F183" s="235"/>
      <c r="G183" s="235"/>
      <c r="H183" s="235"/>
      <c r="I183" s="235"/>
      <c r="J183" s="235"/>
      <c r="K183" s="235"/>
      <c r="L183" s="235"/>
      <c r="M183" s="235"/>
      <c r="N183" s="235"/>
      <c r="O183" s="235"/>
      <c r="P183" s="235"/>
      <c r="Q183" s="235"/>
      <c r="R183" s="235"/>
      <c r="S183" s="235"/>
      <c r="T183" s="235"/>
      <c r="U183" s="235"/>
      <c r="V183" s="235"/>
    </row>
    <row r="184" spans="1:22" ht="12.75" customHeight="1">
      <c r="A184" s="237" t="s">
        <v>514</v>
      </c>
      <c r="B184" s="237" t="s">
        <v>1338</v>
      </c>
      <c r="C184" s="235"/>
      <c r="D184" s="235"/>
      <c r="E184" s="235"/>
      <c r="F184" s="235"/>
      <c r="G184" s="235"/>
      <c r="H184" s="235"/>
      <c r="I184" s="235"/>
      <c r="J184" s="235"/>
      <c r="K184" s="235"/>
      <c r="L184" s="235"/>
      <c r="M184" s="235"/>
      <c r="N184" s="235"/>
      <c r="O184" s="235"/>
      <c r="P184" s="235"/>
      <c r="Q184" s="235"/>
      <c r="R184" s="235"/>
      <c r="S184" s="235"/>
      <c r="T184" s="235"/>
      <c r="U184" s="235"/>
      <c r="V184" s="235"/>
    </row>
    <row r="185" spans="1:22" ht="12.75" customHeight="1">
      <c r="A185" s="237" t="s">
        <v>432</v>
      </c>
      <c r="B185" s="237" t="s">
        <v>1339</v>
      </c>
      <c r="C185" s="235"/>
      <c r="D185" s="235"/>
      <c r="E185" s="235"/>
      <c r="F185" s="235"/>
      <c r="G185" s="235"/>
      <c r="H185" s="235"/>
      <c r="I185" s="235"/>
      <c r="J185" s="235"/>
      <c r="K185" s="235"/>
      <c r="L185" s="235"/>
      <c r="M185" s="235"/>
      <c r="N185" s="235"/>
      <c r="O185" s="235"/>
      <c r="P185" s="235"/>
      <c r="Q185" s="235"/>
      <c r="R185" s="235"/>
      <c r="S185" s="235"/>
      <c r="T185" s="235"/>
      <c r="U185" s="235"/>
      <c r="V185" s="235"/>
    </row>
    <row r="186" spans="1:22" ht="12.75" customHeight="1">
      <c r="A186" s="237" t="s">
        <v>1340</v>
      </c>
      <c r="B186" s="237" t="s">
        <v>1341</v>
      </c>
      <c r="C186" s="235"/>
      <c r="D186" s="235"/>
      <c r="E186" s="235"/>
      <c r="F186" s="235"/>
      <c r="G186" s="235"/>
      <c r="H186" s="235"/>
      <c r="I186" s="235"/>
      <c r="J186" s="235"/>
      <c r="K186" s="235"/>
      <c r="L186" s="235"/>
      <c r="M186" s="235"/>
      <c r="N186" s="235"/>
      <c r="O186" s="235"/>
      <c r="P186" s="235"/>
      <c r="Q186" s="235"/>
      <c r="R186" s="235"/>
      <c r="S186" s="235"/>
      <c r="T186" s="235"/>
      <c r="U186" s="235"/>
      <c r="V186" s="235"/>
    </row>
    <row r="187" spans="1:22" ht="12.75" customHeight="1">
      <c r="A187" s="237" t="s">
        <v>1342</v>
      </c>
      <c r="B187" s="237" t="s">
        <v>1343</v>
      </c>
      <c r="C187" s="235"/>
      <c r="D187" s="235"/>
      <c r="E187" s="235"/>
      <c r="F187" s="235"/>
      <c r="G187" s="235"/>
      <c r="H187" s="235"/>
      <c r="I187" s="235"/>
      <c r="J187" s="235"/>
      <c r="K187" s="235"/>
      <c r="L187" s="235"/>
      <c r="M187" s="235"/>
      <c r="N187" s="235"/>
      <c r="O187" s="235"/>
      <c r="P187" s="235"/>
      <c r="Q187" s="235"/>
      <c r="R187" s="235"/>
      <c r="S187" s="235"/>
      <c r="T187" s="235"/>
      <c r="U187" s="235"/>
      <c r="V187" s="235"/>
    </row>
    <row r="188" spans="1:22" ht="12.75" customHeight="1">
      <c r="A188" s="237" t="s">
        <v>1344</v>
      </c>
      <c r="B188" s="237" t="s">
        <v>1345</v>
      </c>
      <c r="C188" s="235"/>
      <c r="D188" s="235"/>
      <c r="E188" s="235"/>
      <c r="F188" s="235"/>
      <c r="G188" s="235"/>
      <c r="H188" s="235"/>
      <c r="I188" s="235"/>
      <c r="J188" s="235"/>
      <c r="K188" s="235"/>
      <c r="L188" s="235"/>
      <c r="M188" s="235"/>
      <c r="N188" s="235"/>
      <c r="O188" s="235"/>
      <c r="P188" s="235"/>
      <c r="Q188" s="235"/>
      <c r="R188" s="235"/>
      <c r="S188" s="235"/>
      <c r="T188" s="235"/>
      <c r="U188" s="235"/>
      <c r="V188" s="235"/>
    </row>
    <row r="189" spans="1:22" ht="12.75" customHeight="1">
      <c r="A189" s="237" t="s">
        <v>1346</v>
      </c>
      <c r="B189" s="237" t="s">
        <v>1347</v>
      </c>
      <c r="C189" s="235"/>
      <c r="D189" s="235"/>
      <c r="E189" s="235"/>
      <c r="F189" s="235"/>
      <c r="G189" s="235"/>
      <c r="H189" s="235"/>
      <c r="I189" s="235"/>
      <c r="J189" s="235"/>
      <c r="K189" s="235"/>
      <c r="L189" s="235"/>
      <c r="M189" s="235"/>
      <c r="N189" s="235"/>
      <c r="O189" s="235"/>
      <c r="P189" s="235"/>
      <c r="Q189" s="235"/>
      <c r="R189" s="235"/>
      <c r="S189" s="235"/>
      <c r="T189" s="235"/>
      <c r="U189" s="235"/>
      <c r="V189" s="235"/>
    </row>
    <row r="190" spans="1:22" ht="12.75" customHeight="1">
      <c r="A190" s="237" t="s">
        <v>1348</v>
      </c>
      <c r="B190" s="237" t="s">
        <v>1349</v>
      </c>
      <c r="C190" s="235"/>
      <c r="D190" s="235"/>
      <c r="E190" s="235"/>
      <c r="F190" s="235"/>
      <c r="G190" s="235"/>
      <c r="H190" s="235"/>
      <c r="I190" s="235"/>
      <c r="J190" s="235"/>
      <c r="K190" s="235"/>
      <c r="L190" s="235"/>
      <c r="M190" s="235"/>
      <c r="N190" s="235"/>
      <c r="O190" s="235"/>
      <c r="P190" s="235"/>
      <c r="Q190" s="235"/>
      <c r="R190" s="235"/>
      <c r="S190" s="235"/>
      <c r="T190" s="235"/>
      <c r="U190" s="235"/>
      <c r="V190" s="235"/>
    </row>
    <row r="191" spans="1:22" ht="12.75" customHeight="1">
      <c r="A191" s="237" t="s">
        <v>420</v>
      </c>
      <c r="B191" s="237" t="s">
        <v>1350</v>
      </c>
      <c r="C191" s="235"/>
      <c r="D191" s="235"/>
      <c r="E191" s="235"/>
      <c r="F191" s="235"/>
      <c r="G191" s="235"/>
      <c r="H191" s="235"/>
      <c r="I191" s="235"/>
      <c r="J191" s="235"/>
      <c r="K191" s="235"/>
      <c r="L191" s="235"/>
      <c r="M191" s="235"/>
      <c r="N191" s="235"/>
      <c r="O191" s="235"/>
      <c r="P191" s="235"/>
      <c r="Q191" s="235"/>
      <c r="R191" s="235"/>
      <c r="S191" s="235"/>
      <c r="T191" s="235"/>
      <c r="U191" s="235"/>
      <c r="V191" s="235"/>
    </row>
    <row r="192" spans="1:22" ht="12.75" customHeight="1">
      <c r="A192" s="237" t="s">
        <v>1351</v>
      </c>
      <c r="B192" s="237" t="s">
        <v>1352</v>
      </c>
      <c r="C192" s="235"/>
      <c r="D192" s="235"/>
      <c r="E192" s="235"/>
      <c r="F192" s="235"/>
      <c r="G192" s="235"/>
      <c r="H192" s="235"/>
      <c r="I192" s="235"/>
      <c r="J192" s="235"/>
      <c r="K192" s="235"/>
      <c r="L192" s="235"/>
      <c r="M192" s="235"/>
      <c r="N192" s="235"/>
      <c r="O192" s="235"/>
      <c r="P192" s="235"/>
      <c r="Q192" s="235"/>
      <c r="R192" s="235"/>
      <c r="S192" s="235"/>
      <c r="T192" s="235"/>
      <c r="U192" s="235"/>
      <c r="V192" s="235"/>
    </row>
    <row r="193" spans="1:22" ht="12.75" customHeight="1">
      <c r="A193" s="237" t="s">
        <v>1353</v>
      </c>
      <c r="B193" s="237" t="s">
        <v>1354</v>
      </c>
      <c r="C193" s="235"/>
      <c r="D193" s="235"/>
      <c r="E193" s="235"/>
      <c r="F193" s="235"/>
      <c r="G193" s="235"/>
      <c r="H193" s="235"/>
      <c r="I193" s="235"/>
      <c r="J193" s="235"/>
      <c r="K193" s="235"/>
      <c r="L193" s="235"/>
      <c r="M193" s="235"/>
      <c r="N193" s="235"/>
      <c r="O193" s="235"/>
      <c r="P193" s="235"/>
      <c r="Q193" s="235"/>
      <c r="R193" s="235"/>
      <c r="S193" s="235"/>
      <c r="T193" s="235"/>
      <c r="U193" s="235"/>
      <c r="V193" s="235"/>
    </row>
    <row r="194" spans="1:22" ht="12.75" customHeight="1">
      <c r="A194" s="237" t="s">
        <v>1355</v>
      </c>
      <c r="B194" s="237" t="s">
        <v>1356</v>
      </c>
      <c r="C194" s="235"/>
      <c r="D194" s="235"/>
      <c r="E194" s="235"/>
      <c r="F194" s="235"/>
      <c r="G194" s="235"/>
      <c r="H194" s="235"/>
      <c r="I194" s="235"/>
      <c r="J194" s="235"/>
      <c r="K194" s="235"/>
      <c r="L194" s="235"/>
      <c r="M194" s="235"/>
      <c r="N194" s="235"/>
      <c r="O194" s="235"/>
      <c r="P194" s="235"/>
      <c r="Q194" s="235"/>
      <c r="R194" s="235"/>
      <c r="S194" s="235"/>
      <c r="T194" s="235"/>
      <c r="U194" s="235"/>
      <c r="V194" s="235"/>
    </row>
    <row r="195" spans="1:22" ht="12.75" customHeight="1">
      <c r="A195" s="237" t="s">
        <v>1357</v>
      </c>
      <c r="B195" s="237" t="s">
        <v>1358</v>
      </c>
      <c r="C195" s="235"/>
      <c r="D195" s="235"/>
      <c r="E195" s="235"/>
      <c r="F195" s="235"/>
      <c r="G195" s="235"/>
      <c r="H195" s="235"/>
      <c r="I195" s="235"/>
      <c r="J195" s="235"/>
      <c r="K195" s="235"/>
      <c r="L195" s="235"/>
      <c r="M195" s="235"/>
      <c r="N195" s="235"/>
      <c r="O195" s="235"/>
      <c r="P195" s="235"/>
      <c r="Q195" s="235"/>
      <c r="R195" s="235"/>
      <c r="S195" s="235"/>
      <c r="T195" s="235"/>
      <c r="U195" s="235"/>
      <c r="V195" s="235"/>
    </row>
    <row r="196" spans="1:22" ht="12.75" customHeight="1">
      <c r="A196" s="237" t="s">
        <v>1359</v>
      </c>
      <c r="B196" s="237" t="s">
        <v>1360</v>
      </c>
      <c r="C196" s="235"/>
      <c r="D196" s="235"/>
      <c r="E196" s="235"/>
      <c r="F196" s="235"/>
      <c r="G196" s="235"/>
      <c r="H196" s="235"/>
      <c r="I196" s="235"/>
      <c r="J196" s="235"/>
      <c r="K196" s="235"/>
      <c r="L196" s="235"/>
      <c r="M196" s="235"/>
      <c r="N196" s="235"/>
      <c r="O196" s="235"/>
      <c r="P196" s="235"/>
      <c r="Q196" s="235"/>
      <c r="R196" s="235"/>
      <c r="S196" s="235"/>
      <c r="T196" s="235"/>
      <c r="U196" s="235"/>
      <c r="V196" s="235"/>
    </row>
    <row r="197" spans="1:22" ht="12.75" customHeight="1">
      <c r="A197" s="237" t="s">
        <v>412</v>
      </c>
      <c r="B197" s="237" t="s">
        <v>1361</v>
      </c>
      <c r="C197" s="235"/>
      <c r="D197" s="235"/>
      <c r="E197" s="235"/>
      <c r="F197" s="235"/>
      <c r="G197" s="235"/>
      <c r="H197" s="235"/>
      <c r="I197" s="235"/>
      <c r="J197" s="235"/>
      <c r="K197" s="235"/>
      <c r="L197" s="235"/>
      <c r="M197" s="235"/>
      <c r="N197" s="235"/>
      <c r="O197" s="235"/>
      <c r="P197" s="235"/>
      <c r="Q197" s="235"/>
      <c r="R197" s="235"/>
      <c r="S197" s="235"/>
      <c r="T197" s="235"/>
      <c r="U197" s="235"/>
      <c r="V197" s="235"/>
    </row>
    <row r="198" spans="1:22" ht="12.75" customHeight="1">
      <c r="A198" s="237" t="s">
        <v>1362</v>
      </c>
      <c r="B198" s="237" t="s">
        <v>1363</v>
      </c>
      <c r="C198" s="235"/>
      <c r="D198" s="235"/>
      <c r="E198" s="235"/>
      <c r="F198" s="235"/>
      <c r="G198" s="235"/>
      <c r="H198" s="235"/>
      <c r="I198" s="235"/>
      <c r="J198" s="235"/>
      <c r="K198" s="235"/>
      <c r="L198" s="235"/>
      <c r="M198" s="235"/>
      <c r="N198" s="235"/>
      <c r="O198" s="235"/>
      <c r="P198" s="235"/>
      <c r="Q198" s="235"/>
      <c r="R198" s="235"/>
      <c r="S198" s="235"/>
      <c r="T198" s="235"/>
      <c r="U198" s="235"/>
      <c r="V198" s="235"/>
    </row>
    <row r="199" spans="1:22" ht="12.75" customHeight="1">
      <c r="A199" s="237" t="s">
        <v>385</v>
      </c>
      <c r="B199" s="237" t="s">
        <v>1364</v>
      </c>
      <c r="C199" s="235"/>
      <c r="D199" s="235"/>
      <c r="E199" s="235"/>
      <c r="F199" s="235"/>
      <c r="G199" s="235"/>
      <c r="H199" s="235"/>
      <c r="I199" s="235"/>
      <c r="J199" s="235"/>
      <c r="K199" s="235"/>
      <c r="L199" s="235"/>
      <c r="M199" s="235"/>
      <c r="N199" s="235"/>
      <c r="O199" s="235"/>
      <c r="P199" s="235"/>
      <c r="Q199" s="235"/>
      <c r="R199" s="235"/>
      <c r="S199" s="235"/>
      <c r="T199" s="235"/>
      <c r="U199" s="235"/>
      <c r="V199" s="235"/>
    </row>
    <row r="200" spans="1:22" ht="12.75" customHeight="1">
      <c r="A200" s="237" t="s">
        <v>524</v>
      </c>
      <c r="B200" s="237" t="s">
        <v>1365</v>
      </c>
      <c r="C200" s="235"/>
      <c r="D200" s="235"/>
      <c r="E200" s="235"/>
      <c r="F200" s="235"/>
      <c r="G200" s="235"/>
      <c r="H200" s="235"/>
      <c r="I200" s="235"/>
      <c r="J200" s="235"/>
      <c r="K200" s="235"/>
      <c r="L200" s="235"/>
      <c r="M200" s="235"/>
      <c r="N200" s="235"/>
      <c r="O200" s="235"/>
      <c r="P200" s="235"/>
      <c r="Q200" s="235"/>
      <c r="R200" s="235"/>
      <c r="S200" s="235"/>
      <c r="T200" s="235"/>
      <c r="U200" s="235"/>
      <c r="V200" s="235"/>
    </row>
    <row r="201" spans="1:22" ht="12.75" customHeight="1">
      <c r="A201" s="237" t="s">
        <v>1366</v>
      </c>
      <c r="B201" s="237" t="s">
        <v>1367</v>
      </c>
      <c r="C201" s="235"/>
      <c r="D201" s="235"/>
      <c r="E201" s="235"/>
      <c r="F201" s="235"/>
      <c r="G201" s="235"/>
      <c r="H201" s="235"/>
      <c r="I201" s="235"/>
      <c r="J201" s="235"/>
      <c r="K201" s="235"/>
      <c r="L201" s="235"/>
      <c r="M201" s="235"/>
      <c r="N201" s="235"/>
      <c r="O201" s="235"/>
      <c r="P201" s="235"/>
      <c r="Q201" s="235"/>
      <c r="R201" s="235"/>
      <c r="S201" s="235"/>
      <c r="T201" s="235"/>
      <c r="U201" s="235"/>
      <c r="V201" s="235"/>
    </row>
    <row r="202" spans="1:22" ht="12.75" customHeight="1">
      <c r="A202" s="237" t="s">
        <v>1368</v>
      </c>
      <c r="B202" s="237" t="s">
        <v>1369</v>
      </c>
      <c r="C202" s="235"/>
      <c r="D202" s="235"/>
      <c r="E202" s="235"/>
      <c r="F202" s="235"/>
      <c r="G202" s="235"/>
      <c r="H202" s="235"/>
      <c r="I202" s="235"/>
      <c r="J202" s="235"/>
      <c r="K202" s="235"/>
      <c r="L202" s="235"/>
      <c r="M202" s="235"/>
      <c r="N202" s="235"/>
      <c r="O202" s="235"/>
      <c r="P202" s="235"/>
      <c r="Q202" s="235"/>
      <c r="R202" s="235"/>
      <c r="S202" s="235"/>
      <c r="T202" s="235"/>
      <c r="U202" s="235"/>
      <c r="V202" s="235"/>
    </row>
    <row r="203" spans="1:22" ht="12.75" customHeight="1">
      <c r="A203" s="237" t="s">
        <v>1370</v>
      </c>
      <c r="B203" s="237" t="s">
        <v>1371</v>
      </c>
      <c r="C203" s="235"/>
      <c r="D203" s="235"/>
      <c r="E203" s="235"/>
      <c r="F203" s="235"/>
      <c r="G203" s="235"/>
      <c r="H203" s="235"/>
      <c r="I203" s="235"/>
      <c r="J203" s="235"/>
      <c r="K203" s="235"/>
      <c r="L203" s="235"/>
      <c r="M203" s="235"/>
      <c r="N203" s="235"/>
      <c r="O203" s="235"/>
      <c r="P203" s="235"/>
      <c r="Q203" s="235"/>
      <c r="R203" s="235"/>
      <c r="S203" s="235"/>
      <c r="T203" s="235"/>
      <c r="U203" s="235"/>
      <c r="V203" s="235"/>
    </row>
    <row r="204" spans="1:22" ht="12.75" customHeight="1">
      <c r="A204" s="237" t="s">
        <v>1372</v>
      </c>
      <c r="B204" s="237" t="s">
        <v>1373</v>
      </c>
      <c r="C204" s="235"/>
      <c r="D204" s="235"/>
      <c r="E204" s="235"/>
      <c r="F204" s="235"/>
      <c r="G204" s="235"/>
      <c r="H204" s="235"/>
      <c r="I204" s="235"/>
      <c r="J204" s="235"/>
      <c r="K204" s="235"/>
      <c r="L204" s="235"/>
      <c r="M204" s="235"/>
      <c r="N204" s="235"/>
      <c r="O204" s="235"/>
      <c r="P204" s="235"/>
      <c r="Q204" s="235"/>
      <c r="R204" s="235"/>
      <c r="S204" s="235"/>
      <c r="T204" s="235"/>
      <c r="U204" s="235"/>
      <c r="V204" s="235"/>
    </row>
    <row r="205" spans="1:22" ht="12.75" customHeight="1">
      <c r="A205" s="237" t="s">
        <v>1374</v>
      </c>
      <c r="B205" s="237" t="s">
        <v>1375</v>
      </c>
      <c r="C205" s="235"/>
      <c r="D205" s="235"/>
      <c r="E205" s="235"/>
      <c r="F205" s="235"/>
      <c r="G205" s="235"/>
      <c r="H205" s="235"/>
      <c r="I205" s="235"/>
      <c r="J205" s="235"/>
      <c r="K205" s="235"/>
      <c r="L205" s="235"/>
      <c r="M205" s="235"/>
      <c r="N205" s="235"/>
      <c r="O205" s="235"/>
      <c r="P205" s="235"/>
      <c r="Q205" s="235"/>
      <c r="R205" s="235"/>
      <c r="S205" s="235"/>
      <c r="T205" s="235"/>
      <c r="U205" s="235"/>
      <c r="V205" s="235"/>
    </row>
    <row r="206" spans="1:22" ht="12.75" customHeight="1">
      <c r="A206" s="237" t="s">
        <v>1376</v>
      </c>
      <c r="B206" s="237" t="s">
        <v>1377</v>
      </c>
      <c r="C206" s="235"/>
      <c r="D206" s="235"/>
      <c r="E206" s="235"/>
      <c r="F206" s="235"/>
      <c r="G206" s="235"/>
      <c r="H206" s="235"/>
      <c r="I206" s="235"/>
      <c r="J206" s="235"/>
      <c r="K206" s="235"/>
      <c r="L206" s="235"/>
      <c r="M206" s="235"/>
      <c r="N206" s="235"/>
      <c r="O206" s="235"/>
      <c r="P206" s="235"/>
      <c r="Q206" s="235"/>
      <c r="R206" s="235"/>
      <c r="S206" s="235"/>
      <c r="T206" s="235"/>
      <c r="U206" s="235"/>
      <c r="V206" s="235"/>
    </row>
    <row r="207" spans="1:22" ht="12.75" customHeight="1">
      <c r="A207" s="237" t="s">
        <v>1378</v>
      </c>
      <c r="B207" s="237" t="s">
        <v>1379</v>
      </c>
      <c r="C207" s="235"/>
      <c r="D207" s="235"/>
      <c r="E207" s="235"/>
      <c r="F207" s="235"/>
      <c r="G207" s="235"/>
      <c r="H207" s="235"/>
      <c r="I207" s="235"/>
      <c r="J207" s="235"/>
      <c r="K207" s="235"/>
      <c r="L207" s="235"/>
      <c r="M207" s="235"/>
      <c r="N207" s="235"/>
      <c r="O207" s="235"/>
      <c r="P207" s="235"/>
      <c r="Q207" s="235"/>
      <c r="R207" s="235"/>
      <c r="S207" s="235"/>
      <c r="T207" s="235"/>
      <c r="U207" s="235"/>
      <c r="V207" s="235"/>
    </row>
    <row r="208" spans="1:22" ht="12.75" customHeight="1">
      <c r="A208" s="237" t="s">
        <v>1380</v>
      </c>
      <c r="B208" s="237" t="s">
        <v>1381</v>
      </c>
      <c r="C208" s="235"/>
      <c r="D208" s="235"/>
      <c r="E208" s="235"/>
      <c r="F208" s="235"/>
      <c r="G208" s="235"/>
      <c r="H208" s="235"/>
      <c r="I208" s="235"/>
      <c r="J208" s="235"/>
      <c r="K208" s="235"/>
      <c r="L208" s="235"/>
      <c r="M208" s="235"/>
      <c r="N208" s="235"/>
      <c r="O208" s="235"/>
      <c r="P208" s="235"/>
      <c r="Q208" s="235"/>
      <c r="R208" s="235"/>
      <c r="S208" s="235"/>
      <c r="T208" s="235"/>
      <c r="U208" s="235"/>
      <c r="V208" s="235"/>
    </row>
    <row r="209" spans="1:22" ht="12.75" customHeight="1">
      <c r="A209" s="237" t="s">
        <v>1382</v>
      </c>
      <c r="B209" s="237" t="s">
        <v>1383</v>
      </c>
      <c r="C209" s="235"/>
      <c r="D209" s="235"/>
      <c r="E209" s="235"/>
      <c r="F209" s="235"/>
      <c r="G209" s="235"/>
      <c r="H209" s="235"/>
      <c r="I209" s="235"/>
      <c r="J209" s="235"/>
      <c r="K209" s="235"/>
      <c r="L209" s="235"/>
      <c r="M209" s="235"/>
      <c r="N209" s="235"/>
      <c r="O209" s="235"/>
      <c r="P209" s="235"/>
      <c r="Q209" s="235"/>
      <c r="R209" s="235"/>
      <c r="S209" s="235"/>
      <c r="T209" s="235"/>
      <c r="U209" s="235"/>
      <c r="V209" s="235"/>
    </row>
    <row r="210" spans="1:22" ht="12.75" customHeight="1">
      <c r="A210" s="237" t="s">
        <v>1384</v>
      </c>
      <c r="B210" s="237" t="s">
        <v>1385</v>
      </c>
      <c r="C210" s="235"/>
      <c r="D210" s="235"/>
      <c r="E210" s="235"/>
      <c r="F210" s="235"/>
      <c r="G210" s="235"/>
      <c r="H210" s="235"/>
      <c r="I210" s="235"/>
      <c r="J210" s="235"/>
      <c r="K210" s="235"/>
      <c r="L210" s="235"/>
      <c r="M210" s="235"/>
      <c r="N210" s="235"/>
      <c r="O210" s="235"/>
      <c r="P210" s="235"/>
      <c r="Q210" s="235"/>
      <c r="R210" s="235"/>
      <c r="S210" s="235"/>
      <c r="T210" s="235"/>
      <c r="U210" s="235"/>
      <c r="V210" s="235"/>
    </row>
    <row r="211" spans="1:22" ht="12.75" customHeight="1">
      <c r="A211" s="237" t="s">
        <v>1386</v>
      </c>
      <c r="B211" s="237" t="s">
        <v>1387</v>
      </c>
      <c r="C211" s="235"/>
      <c r="D211" s="235"/>
      <c r="E211" s="235"/>
      <c r="F211" s="235"/>
      <c r="G211" s="235"/>
      <c r="H211" s="235"/>
      <c r="I211" s="235"/>
      <c r="J211" s="235"/>
      <c r="K211" s="235"/>
      <c r="L211" s="235"/>
      <c r="M211" s="235"/>
      <c r="N211" s="235"/>
      <c r="O211" s="235"/>
      <c r="P211" s="235"/>
      <c r="Q211" s="235"/>
      <c r="R211" s="235"/>
      <c r="S211" s="235"/>
      <c r="T211" s="235"/>
      <c r="U211" s="235"/>
      <c r="V211" s="235"/>
    </row>
    <row r="212" spans="1:22" ht="12.75" customHeight="1">
      <c r="A212" s="237" t="s">
        <v>1388</v>
      </c>
      <c r="B212" s="237" t="s">
        <v>1389</v>
      </c>
      <c r="C212" s="235"/>
      <c r="D212" s="235"/>
      <c r="E212" s="235"/>
      <c r="F212" s="235"/>
      <c r="G212" s="235"/>
      <c r="H212" s="235"/>
      <c r="I212" s="235"/>
      <c r="J212" s="235"/>
      <c r="K212" s="235"/>
      <c r="L212" s="235"/>
      <c r="M212" s="235"/>
      <c r="N212" s="235"/>
      <c r="O212" s="235"/>
      <c r="P212" s="235"/>
      <c r="Q212" s="235"/>
      <c r="R212" s="235"/>
      <c r="S212" s="235"/>
      <c r="T212" s="235"/>
      <c r="U212" s="235"/>
      <c r="V212" s="235"/>
    </row>
    <row r="213" spans="1:22" ht="12.75" customHeight="1">
      <c r="A213" s="237" t="s">
        <v>533</v>
      </c>
      <c r="B213" s="237" t="s">
        <v>1390</v>
      </c>
      <c r="C213" s="235"/>
      <c r="D213" s="235"/>
      <c r="E213" s="235"/>
      <c r="F213" s="235"/>
      <c r="G213" s="235"/>
      <c r="H213" s="235"/>
      <c r="I213" s="235"/>
      <c r="J213" s="235"/>
      <c r="K213" s="235"/>
      <c r="L213" s="235"/>
      <c r="M213" s="235"/>
      <c r="N213" s="235"/>
      <c r="O213" s="235"/>
      <c r="P213" s="235"/>
      <c r="Q213" s="235"/>
      <c r="R213" s="235"/>
      <c r="S213" s="235"/>
      <c r="T213" s="235"/>
      <c r="U213" s="235"/>
      <c r="V213" s="235"/>
    </row>
    <row r="214" spans="1:22" ht="12.75" customHeight="1">
      <c r="A214" s="237" t="s">
        <v>1391</v>
      </c>
      <c r="B214" s="237" t="s">
        <v>1392</v>
      </c>
      <c r="C214" s="235"/>
      <c r="D214" s="235"/>
      <c r="E214" s="235"/>
      <c r="F214" s="235"/>
      <c r="G214" s="235"/>
      <c r="H214" s="235"/>
      <c r="I214" s="235"/>
      <c r="J214" s="235"/>
      <c r="K214" s="235"/>
      <c r="L214" s="235"/>
      <c r="M214" s="235"/>
      <c r="N214" s="235"/>
      <c r="O214" s="235"/>
      <c r="P214" s="235"/>
      <c r="Q214" s="235"/>
      <c r="R214" s="235"/>
      <c r="S214" s="235"/>
      <c r="T214" s="235"/>
      <c r="U214" s="235"/>
      <c r="V214" s="235"/>
    </row>
    <row r="215" spans="1:22" ht="12.75" customHeight="1">
      <c r="A215" s="237" t="s">
        <v>1393</v>
      </c>
      <c r="B215" s="237" t="s">
        <v>1394</v>
      </c>
      <c r="C215" s="235"/>
      <c r="D215" s="235"/>
      <c r="E215" s="235"/>
      <c r="F215" s="235"/>
      <c r="G215" s="235"/>
      <c r="H215" s="235"/>
      <c r="I215" s="235"/>
      <c r="J215" s="235"/>
      <c r="K215" s="235"/>
      <c r="L215" s="235"/>
      <c r="M215" s="235"/>
      <c r="N215" s="235"/>
      <c r="O215" s="235"/>
      <c r="P215" s="235"/>
      <c r="Q215" s="235"/>
      <c r="R215" s="235"/>
      <c r="S215" s="235"/>
      <c r="T215" s="235"/>
      <c r="U215" s="235"/>
      <c r="V215" s="235"/>
    </row>
    <row r="216" spans="1:22" ht="12.75" customHeight="1">
      <c r="A216" s="237" t="s">
        <v>1395</v>
      </c>
      <c r="B216" s="237" t="s">
        <v>1396</v>
      </c>
      <c r="C216" s="235"/>
      <c r="D216" s="235"/>
      <c r="E216" s="235"/>
      <c r="F216" s="235"/>
      <c r="G216" s="235"/>
      <c r="H216" s="235"/>
      <c r="I216" s="235"/>
      <c r="J216" s="235"/>
      <c r="K216" s="235"/>
      <c r="L216" s="235"/>
      <c r="M216" s="235"/>
      <c r="N216" s="235"/>
      <c r="O216" s="235"/>
      <c r="P216" s="235"/>
      <c r="Q216" s="235"/>
      <c r="R216" s="235"/>
      <c r="S216" s="235"/>
      <c r="T216" s="235"/>
      <c r="U216" s="235"/>
      <c r="V216" s="235"/>
    </row>
    <row r="217" spans="1:22" ht="12.75" customHeight="1">
      <c r="A217" s="237" t="s">
        <v>1397</v>
      </c>
      <c r="B217" s="237" t="s">
        <v>1398</v>
      </c>
      <c r="C217" s="235"/>
      <c r="D217" s="235"/>
      <c r="E217" s="235"/>
      <c r="F217" s="235"/>
      <c r="G217" s="235"/>
      <c r="H217" s="235"/>
      <c r="I217" s="235"/>
      <c r="J217" s="235"/>
      <c r="K217" s="235"/>
      <c r="L217" s="235"/>
      <c r="M217" s="235"/>
      <c r="N217" s="235"/>
      <c r="O217" s="235"/>
      <c r="P217" s="235"/>
      <c r="Q217" s="235"/>
      <c r="R217" s="235"/>
      <c r="S217" s="235"/>
      <c r="T217" s="235"/>
      <c r="U217" s="235"/>
      <c r="V217" s="235"/>
    </row>
    <row r="218" spans="1:22" ht="12.75" customHeight="1">
      <c r="A218" s="237" t="s">
        <v>1399</v>
      </c>
      <c r="B218" s="237" t="s">
        <v>1400</v>
      </c>
      <c r="C218" s="235"/>
      <c r="D218" s="235"/>
      <c r="E218" s="235"/>
      <c r="F218" s="235"/>
      <c r="G218" s="235"/>
      <c r="H218" s="235"/>
      <c r="I218" s="235"/>
      <c r="J218" s="235"/>
      <c r="K218" s="235"/>
      <c r="L218" s="235"/>
      <c r="M218" s="235"/>
      <c r="N218" s="235"/>
      <c r="O218" s="235"/>
      <c r="P218" s="235"/>
      <c r="Q218" s="235"/>
      <c r="R218" s="235"/>
      <c r="S218" s="235"/>
      <c r="T218" s="235"/>
      <c r="U218" s="235"/>
      <c r="V218" s="235"/>
    </row>
    <row r="219" spans="1:22" ht="12.75" customHeight="1">
      <c r="A219" s="237" t="s">
        <v>1401</v>
      </c>
      <c r="B219" s="237" t="s">
        <v>1402</v>
      </c>
      <c r="C219" s="235"/>
      <c r="D219" s="235"/>
      <c r="E219" s="235"/>
      <c r="F219" s="235"/>
      <c r="G219" s="235"/>
      <c r="H219" s="235"/>
      <c r="I219" s="235"/>
      <c r="J219" s="235"/>
      <c r="K219" s="235"/>
      <c r="L219" s="235"/>
      <c r="M219" s="235"/>
      <c r="N219" s="235"/>
      <c r="O219" s="235"/>
      <c r="P219" s="235"/>
      <c r="Q219" s="235"/>
      <c r="R219" s="235"/>
      <c r="S219" s="235"/>
      <c r="T219" s="235"/>
      <c r="U219" s="235"/>
      <c r="V219" s="235"/>
    </row>
    <row r="220" spans="1:22" ht="12.75" customHeight="1">
      <c r="A220" s="237" t="s">
        <v>1403</v>
      </c>
      <c r="B220" s="237" t="s">
        <v>1404</v>
      </c>
      <c r="C220" s="235"/>
      <c r="D220" s="235"/>
      <c r="E220" s="235"/>
      <c r="F220" s="235"/>
      <c r="G220" s="235"/>
      <c r="H220" s="235"/>
      <c r="I220" s="235"/>
      <c r="J220" s="235"/>
      <c r="K220" s="235"/>
      <c r="L220" s="235"/>
      <c r="M220" s="235"/>
      <c r="N220" s="235"/>
      <c r="O220" s="235"/>
      <c r="P220" s="235"/>
      <c r="Q220" s="235"/>
      <c r="R220" s="235"/>
      <c r="S220" s="235"/>
      <c r="T220" s="235"/>
      <c r="U220" s="235"/>
      <c r="V220" s="235"/>
    </row>
    <row r="221" spans="1:22" ht="12.75" customHeight="1">
      <c r="A221" s="237" t="s">
        <v>1405</v>
      </c>
      <c r="B221" s="237" t="s">
        <v>1406</v>
      </c>
      <c r="C221" s="235"/>
      <c r="D221" s="235"/>
      <c r="E221" s="235"/>
      <c r="F221" s="235"/>
      <c r="G221" s="235"/>
      <c r="H221" s="235"/>
      <c r="I221" s="235"/>
      <c r="J221" s="235"/>
      <c r="K221" s="235"/>
      <c r="L221" s="235"/>
      <c r="M221" s="235"/>
      <c r="N221" s="235"/>
      <c r="O221" s="235"/>
      <c r="P221" s="235"/>
      <c r="Q221" s="235"/>
      <c r="R221" s="235"/>
      <c r="S221" s="235"/>
      <c r="T221" s="235"/>
      <c r="U221" s="235"/>
      <c r="V221" s="235"/>
    </row>
    <row r="222" spans="1:22" ht="12.75" customHeight="1">
      <c r="A222" s="237" t="s">
        <v>1407</v>
      </c>
      <c r="B222" s="237" t="s">
        <v>1408</v>
      </c>
      <c r="C222" s="235"/>
      <c r="D222" s="235"/>
      <c r="E222" s="235"/>
      <c r="F222" s="235"/>
      <c r="G222" s="235"/>
      <c r="H222" s="235"/>
      <c r="I222" s="235"/>
      <c r="J222" s="235"/>
      <c r="K222" s="235"/>
      <c r="L222" s="235"/>
      <c r="M222" s="235"/>
      <c r="N222" s="235"/>
      <c r="O222" s="235"/>
      <c r="P222" s="235"/>
      <c r="Q222" s="235"/>
      <c r="R222" s="235"/>
      <c r="S222" s="235"/>
      <c r="T222" s="235"/>
      <c r="U222" s="235"/>
      <c r="V222" s="235"/>
    </row>
    <row r="223" spans="1:22" ht="12.75" customHeight="1">
      <c r="A223" s="237" t="s">
        <v>1409</v>
      </c>
      <c r="B223" s="237" t="s">
        <v>1410</v>
      </c>
      <c r="C223" s="235"/>
      <c r="D223" s="235"/>
      <c r="E223" s="235"/>
      <c r="F223" s="235"/>
      <c r="G223" s="235"/>
      <c r="H223" s="235"/>
      <c r="I223" s="235"/>
      <c r="J223" s="235"/>
      <c r="K223" s="235"/>
      <c r="L223" s="235"/>
      <c r="M223" s="235"/>
      <c r="N223" s="235"/>
      <c r="O223" s="235"/>
      <c r="P223" s="235"/>
      <c r="Q223" s="235"/>
      <c r="R223" s="235"/>
      <c r="S223" s="235"/>
      <c r="T223" s="235"/>
      <c r="U223" s="235"/>
      <c r="V223" s="235"/>
    </row>
    <row r="224" spans="1:22" ht="12.75" customHeight="1">
      <c r="A224" s="237" t="s">
        <v>1411</v>
      </c>
      <c r="B224" s="237" t="s">
        <v>1412</v>
      </c>
      <c r="C224" s="235"/>
      <c r="D224" s="235"/>
      <c r="E224" s="235"/>
      <c r="F224" s="235"/>
      <c r="G224" s="235"/>
      <c r="H224" s="235"/>
      <c r="I224" s="235"/>
      <c r="J224" s="235"/>
      <c r="K224" s="235"/>
      <c r="L224" s="235"/>
      <c r="M224" s="235"/>
      <c r="N224" s="235"/>
      <c r="O224" s="235"/>
      <c r="P224" s="235"/>
      <c r="Q224" s="235"/>
      <c r="R224" s="235"/>
      <c r="S224" s="235"/>
      <c r="T224" s="235"/>
      <c r="U224" s="235"/>
      <c r="V224" s="235"/>
    </row>
    <row r="225" spans="1:22" ht="12.75" customHeight="1">
      <c r="A225" s="237" t="s">
        <v>1413</v>
      </c>
      <c r="B225" s="237" t="s">
        <v>1414</v>
      </c>
      <c r="C225" s="235"/>
      <c r="D225" s="235"/>
      <c r="E225" s="235"/>
      <c r="F225" s="235"/>
      <c r="G225" s="235"/>
      <c r="H225" s="235"/>
      <c r="I225" s="235"/>
      <c r="J225" s="235"/>
      <c r="K225" s="235"/>
      <c r="L225" s="235"/>
      <c r="M225" s="235"/>
      <c r="N225" s="235"/>
      <c r="O225" s="235"/>
      <c r="P225" s="235"/>
      <c r="Q225" s="235"/>
      <c r="R225" s="235"/>
      <c r="S225" s="235"/>
      <c r="T225" s="235"/>
      <c r="U225" s="235"/>
      <c r="V225" s="235"/>
    </row>
    <row r="226" spans="1:22" ht="12.75" customHeight="1">
      <c r="A226" s="237" t="s">
        <v>1415</v>
      </c>
      <c r="B226" s="237" t="s">
        <v>1416</v>
      </c>
      <c r="C226" s="235"/>
      <c r="D226" s="235"/>
      <c r="E226" s="235"/>
      <c r="F226" s="235"/>
      <c r="G226" s="235"/>
      <c r="H226" s="235"/>
      <c r="I226" s="235"/>
      <c r="J226" s="235"/>
      <c r="K226" s="235"/>
      <c r="L226" s="235"/>
      <c r="M226" s="235"/>
      <c r="N226" s="235"/>
      <c r="O226" s="235"/>
      <c r="P226" s="235"/>
      <c r="Q226" s="235"/>
      <c r="R226" s="235"/>
      <c r="S226" s="235"/>
      <c r="T226" s="235"/>
      <c r="U226" s="235"/>
      <c r="V226" s="235"/>
    </row>
    <row r="227" spans="1:22" ht="12.75" customHeight="1">
      <c r="A227" s="237" t="s">
        <v>1417</v>
      </c>
      <c r="B227" s="237" t="s">
        <v>1418</v>
      </c>
      <c r="C227" s="235"/>
      <c r="D227" s="235"/>
      <c r="E227" s="235"/>
      <c r="F227" s="235"/>
      <c r="G227" s="235"/>
      <c r="H227" s="235"/>
      <c r="I227" s="235"/>
      <c r="J227" s="235"/>
      <c r="K227" s="235"/>
      <c r="L227" s="235"/>
      <c r="M227" s="235"/>
      <c r="N227" s="235"/>
      <c r="O227" s="235"/>
      <c r="P227" s="235"/>
      <c r="Q227" s="235"/>
      <c r="R227" s="235"/>
      <c r="S227" s="235"/>
      <c r="T227" s="235"/>
      <c r="U227" s="235"/>
      <c r="V227" s="235"/>
    </row>
    <row r="228" spans="1:22" ht="12.75" customHeight="1">
      <c r="A228" s="237" t="s">
        <v>1419</v>
      </c>
      <c r="B228" s="237" t="s">
        <v>1420</v>
      </c>
      <c r="C228" s="235"/>
      <c r="D228" s="235"/>
      <c r="E228" s="235"/>
      <c r="F228" s="235"/>
      <c r="G228" s="235"/>
      <c r="H228" s="235"/>
      <c r="I228" s="235"/>
      <c r="J228" s="235"/>
      <c r="K228" s="235"/>
      <c r="L228" s="235"/>
      <c r="M228" s="235"/>
      <c r="N228" s="235"/>
      <c r="O228" s="235"/>
      <c r="P228" s="235"/>
      <c r="Q228" s="235"/>
      <c r="R228" s="235"/>
      <c r="S228" s="235"/>
      <c r="T228" s="235"/>
      <c r="U228" s="235"/>
      <c r="V228" s="235"/>
    </row>
    <row r="229" spans="1:22" ht="12.75" customHeight="1">
      <c r="A229" s="237" t="s">
        <v>1421</v>
      </c>
      <c r="B229" s="237" t="s">
        <v>1422</v>
      </c>
      <c r="C229" s="235"/>
      <c r="D229" s="235"/>
      <c r="E229" s="235"/>
      <c r="F229" s="235"/>
      <c r="G229" s="235"/>
      <c r="H229" s="235"/>
      <c r="I229" s="235"/>
      <c r="J229" s="235"/>
      <c r="K229" s="235"/>
      <c r="L229" s="235"/>
      <c r="M229" s="235"/>
      <c r="N229" s="235"/>
      <c r="O229" s="235"/>
      <c r="P229" s="235"/>
      <c r="Q229" s="235"/>
      <c r="R229" s="235"/>
      <c r="S229" s="235"/>
      <c r="T229" s="235"/>
      <c r="U229" s="235"/>
      <c r="V229" s="235"/>
    </row>
    <row r="230" spans="1:22" ht="12.75" customHeight="1">
      <c r="A230" s="237" t="s">
        <v>1423</v>
      </c>
      <c r="B230" s="237" t="s">
        <v>1424</v>
      </c>
      <c r="C230" s="235"/>
      <c r="D230" s="235"/>
      <c r="E230" s="235"/>
      <c r="F230" s="235"/>
      <c r="G230" s="235"/>
      <c r="H230" s="235"/>
      <c r="I230" s="235"/>
      <c r="J230" s="235"/>
      <c r="K230" s="235"/>
      <c r="L230" s="235"/>
      <c r="M230" s="235"/>
      <c r="N230" s="235"/>
      <c r="O230" s="235"/>
      <c r="P230" s="235"/>
      <c r="Q230" s="235"/>
      <c r="R230" s="235"/>
      <c r="S230" s="235"/>
      <c r="T230" s="235"/>
      <c r="U230" s="235"/>
      <c r="V230" s="235"/>
    </row>
    <row r="231" spans="1:22" ht="12.75" customHeight="1">
      <c r="A231" s="237" t="s">
        <v>1425</v>
      </c>
      <c r="B231" s="237" t="s">
        <v>1426</v>
      </c>
      <c r="C231" s="235"/>
      <c r="D231" s="235"/>
      <c r="E231" s="235"/>
      <c r="F231" s="235"/>
      <c r="G231" s="235"/>
      <c r="H231" s="235"/>
      <c r="I231" s="235"/>
      <c r="J231" s="235"/>
      <c r="K231" s="235"/>
      <c r="L231" s="235"/>
      <c r="M231" s="235"/>
      <c r="N231" s="235"/>
      <c r="O231" s="235"/>
      <c r="P231" s="235"/>
      <c r="Q231" s="235"/>
      <c r="R231" s="235"/>
      <c r="S231" s="235"/>
      <c r="T231" s="235"/>
      <c r="U231" s="235"/>
      <c r="V231" s="235"/>
    </row>
    <row r="232" spans="1:22" ht="12.75" customHeight="1">
      <c r="A232" s="237" t="s">
        <v>1427</v>
      </c>
      <c r="B232" s="237" t="s">
        <v>1428</v>
      </c>
      <c r="C232" s="235"/>
      <c r="D232" s="235"/>
      <c r="E232" s="235"/>
      <c r="F232" s="235"/>
      <c r="G232" s="235"/>
      <c r="H232" s="235"/>
      <c r="I232" s="235"/>
      <c r="J232" s="235"/>
      <c r="K232" s="235"/>
      <c r="L232" s="235"/>
      <c r="M232" s="235"/>
      <c r="N232" s="235"/>
      <c r="O232" s="235"/>
      <c r="P232" s="235"/>
      <c r="Q232" s="235"/>
      <c r="R232" s="235"/>
      <c r="S232" s="235"/>
      <c r="T232" s="235"/>
      <c r="U232" s="235"/>
      <c r="V232" s="235"/>
    </row>
    <row r="233" spans="1:22" ht="12.75" customHeight="1">
      <c r="A233" s="237" t="s">
        <v>1429</v>
      </c>
      <c r="B233" s="237" t="s">
        <v>1430</v>
      </c>
      <c r="C233" s="235"/>
      <c r="D233" s="235"/>
      <c r="E233" s="235"/>
      <c r="F233" s="235"/>
      <c r="G233" s="235"/>
      <c r="H233" s="235"/>
      <c r="I233" s="235"/>
      <c r="J233" s="235"/>
      <c r="K233" s="235"/>
      <c r="L233" s="235"/>
      <c r="M233" s="235"/>
      <c r="N233" s="235"/>
      <c r="O233" s="235"/>
      <c r="P233" s="235"/>
      <c r="Q233" s="235"/>
      <c r="R233" s="235"/>
      <c r="S233" s="235"/>
      <c r="T233" s="235"/>
      <c r="U233" s="235"/>
      <c r="V233" s="235"/>
    </row>
    <row r="234" spans="1:22" ht="12.75" customHeight="1">
      <c r="A234" s="237" t="s">
        <v>1431</v>
      </c>
      <c r="B234" s="237" t="s">
        <v>1432</v>
      </c>
      <c r="C234" s="235"/>
      <c r="D234" s="235"/>
      <c r="E234" s="235"/>
      <c r="F234" s="235"/>
      <c r="G234" s="235"/>
      <c r="H234" s="235"/>
      <c r="I234" s="235"/>
      <c r="J234" s="235"/>
      <c r="K234" s="235"/>
      <c r="L234" s="235"/>
      <c r="M234" s="235"/>
      <c r="N234" s="235"/>
      <c r="O234" s="235"/>
      <c r="P234" s="235"/>
      <c r="Q234" s="235"/>
      <c r="R234" s="235"/>
      <c r="S234" s="235"/>
      <c r="T234" s="235"/>
      <c r="U234" s="235"/>
      <c r="V234" s="235"/>
    </row>
    <row r="235" spans="1:22" ht="12.75" customHeight="1">
      <c r="A235" s="237" t="s">
        <v>1433</v>
      </c>
      <c r="B235" s="237" t="s">
        <v>1434</v>
      </c>
      <c r="C235" s="235"/>
      <c r="D235" s="235"/>
      <c r="E235" s="235"/>
      <c r="F235" s="235"/>
      <c r="G235" s="235"/>
      <c r="H235" s="235"/>
      <c r="I235" s="235"/>
      <c r="J235" s="235"/>
      <c r="K235" s="235"/>
      <c r="L235" s="235"/>
      <c r="M235" s="235"/>
      <c r="N235" s="235"/>
      <c r="O235" s="235"/>
      <c r="P235" s="235"/>
      <c r="Q235" s="235"/>
      <c r="R235" s="235"/>
      <c r="S235" s="235"/>
      <c r="T235" s="235"/>
      <c r="U235" s="235"/>
      <c r="V235" s="235"/>
    </row>
    <row r="236" spans="1:22" ht="12.75" customHeight="1">
      <c r="A236" s="237" t="s">
        <v>1435</v>
      </c>
      <c r="B236" s="237" t="s">
        <v>1436</v>
      </c>
      <c r="C236" s="235"/>
      <c r="D236" s="235"/>
      <c r="E236" s="235"/>
      <c r="F236" s="235"/>
      <c r="G236" s="235"/>
      <c r="H236" s="235"/>
      <c r="I236" s="235"/>
      <c r="J236" s="235"/>
      <c r="K236" s="235"/>
      <c r="L236" s="235"/>
      <c r="M236" s="235"/>
      <c r="N236" s="235"/>
      <c r="O236" s="235"/>
      <c r="P236" s="235"/>
      <c r="Q236" s="235"/>
      <c r="R236" s="235"/>
      <c r="S236" s="235"/>
      <c r="T236" s="235"/>
      <c r="U236" s="235"/>
      <c r="V236" s="235"/>
    </row>
    <row r="237" spans="1:22" ht="12.75" customHeight="1">
      <c r="A237" s="237" t="s">
        <v>1437</v>
      </c>
      <c r="B237" s="237" t="s">
        <v>1438</v>
      </c>
      <c r="C237" s="235"/>
      <c r="D237" s="235"/>
      <c r="E237" s="235"/>
      <c r="F237" s="235"/>
      <c r="G237" s="235"/>
      <c r="H237" s="235"/>
      <c r="I237" s="235"/>
      <c r="J237" s="235"/>
      <c r="K237" s="235"/>
      <c r="L237" s="235"/>
      <c r="M237" s="235"/>
      <c r="N237" s="235"/>
      <c r="O237" s="235"/>
      <c r="P237" s="235"/>
      <c r="Q237" s="235"/>
      <c r="R237" s="235"/>
      <c r="S237" s="235"/>
      <c r="T237" s="235"/>
      <c r="U237" s="235"/>
      <c r="V237" s="235"/>
    </row>
    <row r="238" spans="1:22" ht="12.75" customHeight="1">
      <c r="A238" s="237" t="s">
        <v>1439</v>
      </c>
      <c r="B238" s="237" t="s">
        <v>1440</v>
      </c>
      <c r="C238" s="235"/>
      <c r="D238" s="235"/>
      <c r="E238" s="235"/>
      <c r="F238" s="235"/>
      <c r="G238" s="235"/>
      <c r="H238" s="235"/>
      <c r="I238" s="235"/>
      <c r="J238" s="235"/>
      <c r="K238" s="235"/>
      <c r="L238" s="235"/>
      <c r="M238" s="235"/>
      <c r="N238" s="235"/>
      <c r="O238" s="235"/>
      <c r="P238" s="235"/>
      <c r="Q238" s="235"/>
      <c r="R238" s="235"/>
      <c r="S238" s="235"/>
      <c r="T238" s="235"/>
      <c r="U238" s="235"/>
      <c r="V238" s="235"/>
    </row>
    <row r="239" spans="1:22" ht="12.75" customHeight="1">
      <c r="A239" s="237" t="s">
        <v>1441</v>
      </c>
      <c r="B239" s="237" t="s">
        <v>1442</v>
      </c>
      <c r="C239" s="235"/>
      <c r="D239" s="235"/>
      <c r="E239" s="235"/>
      <c r="F239" s="235"/>
      <c r="G239" s="235"/>
      <c r="H239" s="235"/>
      <c r="I239" s="235"/>
      <c r="J239" s="235"/>
      <c r="K239" s="235"/>
      <c r="L239" s="235"/>
      <c r="M239" s="235"/>
      <c r="N239" s="235"/>
      <c r="O239" s="235"/>
      <c r="P239" s="235"/>
      <c r="Q239" s="235"/>
      <c r="R239" s="235"/>
      <c r="S239" s="235"/>
      <c r="T239" s="235"/>
      <c r="U239" s="235"/>
      <c r="V239" s="235"/>
    </row>
    <row r="240" spans="1:22" ht="12.75" customHeight="1">
      <c r="A240" s="235" t="s">
        <v>381</v>
      </c>
      <c r="B240" s="238" t="str">
        <f>CONCATENATE(B169,"; ",B199)</f>
        <v xml:space="preserve"> Access permissions are managed, incorporating the principles of least privilege and separation of duties;  Access to systems and assets is controlled, incorporating the principle of least functionality</v>
      </c>
      <c r="C240" s="235"/>
      <c r="D240" s="235"/>
      <c r="E240" s="235"/>
      <c r="F240" s="235"/>
      <c r="G240" s="235"/>
      <c r="H240" s="235"/>
      <c r="I240" s="235"/>
      <c r="J240" s="235"/>
      <c r="K240" s="235"/>
      <c r="L240" s="235"/>
      <c r="M240" s="235"/>
      <c r="N240" s="235"/>
      <c r="O240" s="235"/>
      <c r="P240" s="235"/>
      <c r="Q240" s="235"/>
      <c r="R240" s="235"/>
      <c r="S240" s="235"/>
      <c r="T240" s="235"/>
      <c r="U240" s="235"/>
      <c r="V240" s="235"/>
    </row>
    <row r="241" spans="1:22" ht="12.75" customHeight="1">
      <c r="A241" s="235" t="s">
        <v>391</v>
      </c>
      <c r="B241" s="238" t="str">
        <f>CONCATENATE(B142,"; ",B143,"; ",B144)</f>
        <v xml:space="preserve"> Physical devices and systems within the organization are inventoried;  Software platforms and applications within the organization are inventoried;  Organizational communication and data flows are mapped</v>
      </c>
      <c r="C241" s="235"/>
      <c r="D241" s="235"/>
      <c r="E241" s="235"/>
      <c r="F241" s="235"/>
      <c r="G241" s="235"/>
      <c r="H241" s="235"/>
      <c r="I241" s="235"/>
      <c r="J241" s="235"/>
      <c r="K241" s="235"/>
      <c r="L241" s="235"/>
      <c r="M241" s="235"/>
      <c r="N241" s="235"/>
      <c r="O241" s="235"/>
      <c r="P241" s="235"/>
      <c r="Q241" s="235"/>
      <c r="R241" s="235"/>
      <c r="S241" s="235"/>
      <c r="T241" s="235"/>
      <c r="U241" s="235"/>
      <c r="V241" s="235"/>
    </row>
    <row r="242" spans="1:22" ht="12.75" customHeight="1">
      <c r="A242" s="235" t="s">
        <v>408</v>
      </c>
      <c r="B242" s="238" t="str">
        <f>CONCATENATE(B166,"; ",B169)</f>
        <v xml:space="preserve"> Identities and credentials are managed for authorized devices and users;  Access permissions are managed, incorporating the principles of least privilege and separation of duties</v>
      </c>
      <c r="C242" s="235"/>
      <c r="D242" s="235"/>
      <c r="E242" s="235"/>
      <c r="F242" s="235"/>
      <c r="G242" s="235"/>
      <c r="H242" s="235"/>
      <c r="I242" s="235"/>
      <c r="J242" s="235"/>
      <c r="K242" s="235"/>
      <c r="L242" s="235"/>
      <c r="M242" s="235"/>
      <c r="N242" s="235"/>
      <c r="O242" s="235"/>
      <c r="P242" s="235"/>
      <c r="Q242" s="235"/>
      <c r="R242" s="235"/>
      <c r="S242" s="235"/>
      <c r="T242" s="235"/>
      <c r="U242" s="235"/>
      <c r="V242" s="235"/>
    </row>
    <row r="243" spans="1:22" ht="12.75" customHeight="1">
      <c r="A243" s="235" t="s">
        <v>441</v>
      </c>
      <c r="B243" s="238" t="str">
        <f>CONCATENATE(B167,"; ",B187)</f>
        <v xml:space="preserve"> Physical access to assets is managed and protected;  Policy and regulations regarding the physical operating environment for organizational assets are met</v>
      </c>
      <c r="C243" s="235"/>
      <c r="D243" s="235"/>
      <c r="E243" s="235"/>
      <c r="F243" s="235"/>
      <c r="G243" s="235"/>
      <c r="H243" s="235"/>
      <c r="I243" s="235"/>
      <c r="J243" s="235"/>
      <c r="K243" s="235"/>
      <c r="L243" s="235"/>
      <c r="M243" s="235"/>
      <c r="N243" s="235"/>
      <c r="O243" s="235"/>
      <c r="P243" s="235"/>
      <c r="Q243" s="235"/>
      <c r="R243" s="235"/>
      <c r="S243" s="235"/>
      <c r="T243" s="235"/>
      <c r="U243" s="235"/>
      <c r="V243" s="235"/>
    </row>
    <row r="244" spans="1:22" ht="12.75" customHeight="1">
      <c r="A244" s="235" t="s">
        <v>446</v>
      </c>
      <c r="B244" s="238" t="str">
        <f>CONCATENATE(B176,"; ",B177)</f>
        <v xml:space="preserve"> Data-at-rest is protected;  Data-in-transit is protected</v>
      </c>
      <c r="C244" s="235"/>
      <c r="D244" s="235"/>
      <c r="E244" s="235"/>
      <c r="F244" s="235"/>
      <c r="G244" s="235"/>
      <c r="H244" s="235"/>
      <c r="I244" s="235"/>
      <c r="J244" s="235"/>
      <c r="K244" s="235"/>
      <c r="L244" s="235"/>
      <c r="M244" s="235"/>
      <c r="N244" s="235"/>
      <c r="O244" s="235"/>
      <c r="P244" s="235"/>
      <c r="Q244" s="235"/>
      <c r="R244" s="235"/>
      <c r="S244" s="235"/>
      <c r="T244" s="235"/>
      <c r="U244" s="235"/>
      <c r="V244" s="235"/>
    </row>
    <row r="245" spans="1:22" ht="12.75" customHeight="1">
      <c r="A245" s="235" t="s">
        <v>493</v>
      </c>
      <c r="B245" s="238" t="str">
        <f>CONCATENATE(B206,"; ",B207,"; ",B212)</f>
        <v xml:space="preserve"> The network is monitored to detect potential cybersecurity events;  The physical environment is monitored to detect potential cybersecurity events;  Monitoring for unauthorized personnel, connections, devices, and software is performed</v>
      </c>
      <c r="C245" s="235"/>
      <c r="D245" s="235"/>
      <c r="E245" s="235"/>
      <c r="F245" s="235"/>
      <c r="G245" s="235"/>
      <c r="H245" s="235"/>
      <c r="I245" s="235"/>
      <c r="J245" s="235"/>
      <c r="K245" s="235"/>
      <c r="L245" s="235"/>
      <c r="M245" s="235"/>
      <c r="N245" s="235"/>
      <c r="O245" s="235"/>
      <c r="P245" s="235"/>
      <c r="Q245" s="235"/>
      <c r="R245" s="235"/>
      <c r="S245" s="235"/>
      <c r="T245" s="235"/>
      <c r="U245" s="235"/>
      <c r="V245" s="235"/>
    </row>
    <row r="246" spans="1:22" ht="12.75" customHeight="1">
      <c r="A246" s="235" t="s">
        <v>498</v>
      </c>
      <c r="B246" s="238" t="str">
        <f>CONCATENATE(B167,"; ",B175,"; ",B187,"; ",B207)</f>
        <v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v>
      </c>
      <c r="C246" s="235"/>
      <c r="D246" s="235"/>
      <c r="E246" s="235"/>
      <c r="F246" s="235"/>
      <c r="G246" s="235"/>
      <c r="H246" s="235"/>
      <c r="I246" s="235"/>
      <c r="J246" s="235"/>
      <c r="K246" s="235"/>
      <c r="L246" s="235"/>
      <c r="M246" s="235"/>
      <c r="N246" s="235"/>
      <c r="O246" s="235"/>
      <c r="P246" s="235"/>
      <c r="Q246" s="235"/>
      <c r="R246" s="235"/>
      <c r="S246" s="235"/>
      <c r="T246" s="235"/>
      <c r="U246" s="235"/>
      <c r="V246" s="235"/>
    </row>
    <row r="247" spans="1:22" ht="12.75" customHeight="1">
      <c r="A247" s="235" t="s">
        <v>504</v>
      </c>
      <c r="B247" s="238" t="str">
        <f>CONCATENATE(B167,", ",B169,"; ",B176,"; ",B178,"; ",B180)</f>
        <v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v>
      </c>
      <c r="C247" s="235"/>
      <c r="D247" s="235"/>
      <c r="E247" s="235"/>
      <c r="F247" s="235"/>
      <c r="G247" s="235"/>
      <c r="H247" s="235"/>
      <c r="I247" s="235"/>
      <c r="J247" s="235"/>
      <c r="K247" s="235"/>
      <c r="L247" s="235"/>
      <c r="M247" s="235"/>
      <c r="N247" s="235"/>
      <c r="O247" s="235"/>
      <c r="P247" s="235"/>
      <c r="Q247" s="235"/>
      <c r="R247" s="235"/>
      <c r="S247" s="235"/>
      <c r="T247" s="235"/>
      <c r="U247" s="235"/>
      <c r="V247" s="235"/>
    </row>
    <row r="248" spans="1:22" ht="12.75" customHeight="1">
      <c r="A248" s="235" t="s">
        <v>527</v>
      </c>
      <c r="B248" s="238" t="str">
        <f>CONCATENATE(B183,"; ",B184)</f>
        <v xml:space="preserve"> A baseline configuration of information technology/industrial control systems is created and maintained;  A System Development Life Cycle to manage systems is implemented</v>
      </c>
      <c r="C248" s="235"/>
      <c r="D248" s="235"/>
      <c r="E248" s="235"/>
      <c r="F248" s="235"/>
      <c r="G248" s="235"/>
      <c r="H248" s="235"/>
      <c r="I248" s="235"/>
      <c r="J248" s="235"/>
      <c r="K248" s="235"/>
      <c r="L248" s="235"/>
      <c r="M248" s="235"/>
      <c r="N248" s="235"/>
      <c r="O248" s="235"/>
      <c r="P248" s="235"/>
      <c r="Q248" s="235"/>
      <c r="R248" s="235"/>
      <c r="S248" s="235"/>
      <c r="T248" s="235"/>
      <c r="U248" s="235"/>
      <c r="V248" s="235"/>
    </row>
    <row r="249" spans="1:22" ht="12.75" customHeight="1">
      <c r="A249" s="235" t="s">
        <v>1443</v>
      </c>
      <c r="B249" s="238" t="s">
        <v>1444</v>
      </c>
      <c r="C249" s="235"/>
      <c r="D249" s="235"/>
      <c r="E249" s="235"/>
      <c r="F249" s="235"/>
      <c r="G249" s="235"/>
      <c r="H249" s="235"/>
      <c r="I249" s="235"/>
      <c r="J249" s="235"/>
      <c r="K249" s="235"/>
      <c r="L249" s="235"/>
      <c r="M249" s="235"/>
      <c r="N249" s="235"/>
      <c r="O249" s="235"/>
      <c r="P249" s="235"/>
      <c r="Q249" s="235"/>
      <c r="R249" s="235"/>
      <c r="S249" s="235"/>
      <c r="T249" s="235"/>
      <c r="U249" s="235"/>
      <c r="V249" s="235"/>
    </row>
    <row r="250" spans="1:22" ht="12.75" customHeight="1">
      <c r="A250" s="235" t="s">
        <v>1445</v>
      </c>
      <c r="B250" s="238" t="s">
        <v>1446</v>
      </c>
      <c r="C250" s="235"/>
      <c r="D250" s="235"/>
      <c r="E250" s="235"/>
      <c r="F250" s="235"/>
      <c r="G250" s="235"/>
      <c r="H250" s="235"/>
      <c r="I250" s="235"/>
      <c r="J250" s="235"/>
      <c r="K250" s="235"/>
      <c r="L250" s="235"/>
      <c r="M250" s="235"/>
      <c r="N250" s="235"/>
      <c r="O250" s="235"/>
      <c r="P250" s="235"/>
      <c r="Q250" s="235"/>
      <c r="R250" s="235"/>
      <c r="S250" s="235"/>
      <c r="T250" s="235"/>
      <c r="U250" s="235"/>
      <c r="V250" s="235"/>
    </row>
    <row r="251" spans="1:22" ht="12.75" customHeight="1">
      <c r="A251" s="235" t="s">
        <v>525</v>
      </c>
      <c r="B251" s="238" t="s">
        <v>1447</v>
      </c>
      <c r="C251" s="235"/>
      <c r="D251" s="235"/>
      <c r="E251" s="235"/>
      <c r="F251" s="235"/>
      <c r="G251" s="235"/>
      <c r="H251" s="235"/>
      <c r="I251" s="235"/>
      <c r="J251" s="235"/>
      <c r="K251" s="235"/>
      <c r="L251" s="235"/>
      <c r="M251" s="235"/>
      <c r="N251" s="235"/>
      <c r="O251" s="235"/>
      <c r="P251" s="235"/>
      <c r="Q251" s="235"/>
      <c r="R251" s="235"/>
      <c r="S251" s="235"/>
      <c r="T251" s="235"/>
      <c r="U251" s="235"/>
      <c r="V251" s="235"/>
    </row>
    <row r="252" spans="1:22" ht="12.75" customHeight="1">
      <c r="A252" s="235" t="s">
        <v>1448</v>
      </c>
      <c r="B252" s="238" t="s">
        <v>1449</v>
      </c>
      <c r="C252" s="235"/>
      <c r="D252" s="235"/>
      <c r="E252" s="235"/>
      <c r="F252" s="235"/>
      <c r="G252" s="235"/>
      <c r="H252" s="235"/>
      <c r="I252" s="235"/>
      <c r="J252" s="235"/>
      <c r="K252" s="235"/>
      <c r="L252" s="235"/>
      <c r="M252" s="235"/>
      <c r="N252" s="235"/>
      <c r="O252" s="235"/>
      <c r="P252" s="235"/>
      <c r="Q252" s="235"/>
      <c r="R252" s="235"/>
      <c r="S252" s="235"/>
      <c r="T252" s="235"/>
      <c r="U252" s="235"/>
      <c r="V252" s="235"/>
    </row>
    <row r="253" spans="1:22" ht="12.75" customHeight="1">
      <c r="A253" s="235" t="s">
        <v>1450</v>
      </c>
      <c r="B253" s="238" t="s">
        <v>1451</v>
      </c>
      <c r="C253" s="235"/>
      <c r="D253" s="235"/>
      <c r="E253" s="235"/>
      <c r="F253" s="235"/>
      <c r="G253" s="235"/>
      <c r="H253" s="235"/>
      <c r="I253" s="235"/>
      <c r="J253" s="235"/>
      <c r="K253" s="235"/>
      <c r="L253" s="235"/>
      <c r="M253" s="235"/>
      <c r="N253" s="235"/>
      <c r="O253" s="235"/>
      <c r="P253" s="235"/>
      <c r="Q253" s="235"/>
      <c r="R253" s="235"/>
      <c r="S253" s="235"/>
      <c r="T253" s="235"/>
      <c r="U253" s="235"/>
      <c r="V253" s="235"/>
    </row>
    <row r="254" spans="1:22" ht="12.75" customHeight="1">
      <c r="A254" s="235" t="s">
        <v>1452</v>
      </c>
      <c r="B254" s="238" t="s">
        <v>1453</v>
      </c>
      <c r="C254" s="235"/>
      <c r="D254" s="235"/>
      <c r="E254" s="235"/>
      <c r="F254" s="235"/>
      <c r="G254" s="235"/>
      <c r="H254" s="235"/>
      <c r="I254" s="235"/>
      <c r="J254" s="235"/>
      <c r="K254" s="235"/>
      <c r="L254" s="235"/>
      <c r="M254" s="235"/>
      <c r="N254" s="235"/>
      <c r="O254" s="235"/>
      <c r="P254" s="235"/>
      <c r="Q254" s="235"/>
      <c r="R254" s="235"/>
      <c r="S254" s="235"/>
      <c r="T254" s="235"/>
      <c r="U254" s="235"/>
      <c r="V254" s="235"/>
    </row>
    <row r="255" spans="1:22" ht="12.75" customHeight="1">
      <c r="A255" s="235" t="s">
        <v>1454</v>
      </c>
      <c r="B255" s="238" t="s">
        <v>1455</v>
      </c>
      <c r="C255" s="235"/>
      <c r="D255" s="235"/>
      <c r="E255" s="235"/>
      <c r="F255" s="235"/>
      <c r="G255" s="235"/>
      <c r="H255" s="235"/>
      <c r="I255" s="235"/>
      <c r="J255" s="235"/>
      <c r="K255" s="235"/>
      <c r="L255" s="235"/>
      <c r="M255" s="235"/>
      <c r="N255" s="235"/>
      <c r="O255" s="235"/>
      <c r="P255" s="235"/>
      <c r="Q255" s="235"/>
      <c r="R255" s="235"/>
      <c r="S255" s="235"/>
      <c r="T255" s="235"/>
      <c r="U255" s="235"/>
      <c r="V255" s="235"/>
    </row>
    <row r="256" spans="1:22" ht="12.75" customHeight="1">
      <c r="A256" s="235" t="s">
        <v>1456</v>
      </c>
      <c r="B256" s="238" t="s">
        <v>1457</v>
      </c>
      <c r="C256" s="235"/>
      <c r="D256" s="235"/>
      <c r="E256" s="235"/>
      <c r="F256" s="235"/>
      <c r="G256" s="235"/>
      <c r="H256" s="235"/>
      <c r="I256" s="235"/>
      <c r="J256" s="235"/>
      <c r="K256" s="235"/>
      <c r="L256" s="235"/>
      <c r="M256" s="235"/>
      <c r="N256" s="235"/>
      <c r="O256" s="235"/>
      <c r="P256" s="235"/>
      <c r="Q256" s="235"/>
      <c r="R256" s="235"/>
      <c r="S256" s="235"/>
      <c r="T256" s="235"/>
      <c r="U256" s="235"/>
      <c r="V256" s="235"/>
    </row>
    <row r="257" spans="1:22" ht="12.75" customHeight="1">
      <c r="A257" s="235" t="s">
        <v>1458</v>
      </c>
      <c r="B257" s="238" t="s">
        <v>1459</v>
      </c>
      <c r="C257" s="235"/>
      <c r="D257" s="235"/>
      <c r="E257" s="235"/>
      <c r="F257" s="235"/>
      <c r="G257" s="235"/>
      <c r="H257" s="235"/>
      <c r="I257" s="235"/>
      <c r="J257" s="235"/>
      <c r="K257" s="235"/>
      <c r="L257" s="235"/>
      <c r="M257" s="235"/>
      <c r="N257" s="235"/>
      <c r="O257" s="235"/>
      <c r="P257" s="235"/>
      <c r="Q257" s="235"/>
      <c r="R257" s="235"/>
      <c r="S257" s="235"/>
      <c r="T257" s="235"/>
      <c r="U257" s="235"/>
      <c r="V257" s="235"/>
    </row>
    <row r="258" spans="1:22" ht="12.75" customHeight="1">
      <c r="A258" s="235" t="s">
        <v>1460</v>
      </c>
      <c r="B258" s="238" t="s">
        <v>1461</v>
      </c>
      <c r="C258" s="235"/>
      <c r="D258" s="235"/>
      <c r="E258" s="235"/>
      <c r="F258" s="235"/>
      <c r="G258" s="235"/>
      <c r="H258" s="235"/>
      <c r="I258" s="235"/>
      <c r="J258" s="235"/>
      <c r="K258" s="235"/>
      <c r="L258" s="235"/>
      <c r="M258" s="235"/>
      <c r="N258" s="235"/>
      <c r="O258" s="235"/>
      <c r="P258" s="235"/>
      <c r="Q258" s="235"/>
      <c r="R258" s="235"/>
      <c r="S258" s="235"/>
      <c r="T258" s="235"/>
      <c r="U258" s="235"/>
      <c r="V258" s="235"/>
    </row>
    <row r="259" spans="1:22" ht="12.75" customHeight="1">
      <c r="A259" s="235" t="s">
        <v>1462</v>
      </c>
      <c r="B259" s="238" t="s">
        <v>1463</v>
      </c>
      <c r="C259" s="235"/>
      <c r="D259" s="235"/>
      <c r="E259" s="235"/>
      <c r="F259" s="235"/>
      <c r="G259" s="235"/>
      <c r="H259" s="235"/>
      <c r="I259" s="235"/>
      <c r="J259" s="235"/>
      <c r="K259" s="235"/>
      <c r="L259" s="235"/>
      <c r="M259" s="235"/>
      <c r="N259" s="235"/>
      <c r="O259" s="235"/>
      <c r="P259" s="235"/>
      <c r="Q259" s="235"/>
      <c r="R259" s="235"/>
      <c r="S259" s="235"/>
      <c r="T259" s="235"/>
      <c r="U259" s="235"/>
      <c r="V259" s="235"/>
    </row>
    <row r="260" spans="1:22" ht="12.75" customHeight="1">
      <c r="A260" s="235" t="s">
        <v>1464</v>
      </c>
      <c r="B260" s="238" t="s">
        <v>1465</v>
      </c>
      <c r="C260" s="235"/>
      <c r="D260" s="235"/>
      <c r="E260" s="235"/>
      <c r="F260" s="235"/>
      <c r="G260" s="235"/>
      <c r="H260" s="235"/>
      <c r="I260" s="235"/>
      <c r="J260" s="235"/>
      <c r="K260" s="235"/>
      <c r="L260" s="235"/>
      <c r="M260" s="235"/>
      <c r="N260" s="235"/>
      <c r="O260" s="235"/>
      <c r="P260" s="235"/>
      <c r="Q260" s="235"/>
      <c r="R260" s="235"/>
      <c r="S260" s="235"/>
      <c r="T260" s="235"/>
      <c r="U260" s="235"/>
      <c r="V260" s="235"/>
    </row>
    <row r="261" spans="1:22" ht="12.75" customHeight="1">
      <c r="A261" s="235" t="s">
        <v>1466</v>
      </c>
      <c r="B261" s="238" t="s">
        <v>1467</v>
      </c>
      <c r="C261" s="235"/>
      <c r="D261" s="235"/>
      <c r="E261" s="235"/>
      <c r="F261" s="235"/>
      <c r="G261" s="235"/>
      <c r="H261" s="235"/>
      <c r="I261" s="235"/>
      <c r="J261" s="235"/>
      <c r="K261" s="235"/>
      <c r="L261" s="235"/>
      <c r="M261" s="235"/>
      <c r="N261" s="235"/>
      <c r="O261" s="235"/>
      <c r="P261" s="235"/>
      <c r="Q261" s="235"/>
      <c r="R261" s="235"/>
      <c r="S261" s="235"/>
      <c r="T261" s="235"/>
      <c r="U261" s="235"/>
      <c r="V261" s="235"/>
    </row>
    <row r="262" spans="1:22" ht="12.75" customHeight="1">
      <c r="A262" s="235" t="s">
        <v>1468</v>
      </c>
      <c r="B262" s="238" t="s">
        <v>1469</v>
      </c>
      <c r="C262" s="235"/>
      <c r="D262" s="235"/>
      <c r="E262" s="235"/>
      <c r="F262" s="235"/>
      <c r="G262" s="235"/>
      <c r="H262" s="235"/>
      <c r="I262" s="235"/>
      <c r="J262" s="235"/>
      <c r="K262" s="235"/>
      <c r="L262" s="235"/>
      <c r="M262" s="235"/>
      <c r="N262" s="235"/>
      <c r="O262" s="235"/>
      <c r="P262" s="235"/>
      <c r="Q262" s="235"/>
      <c r="R262" s="235"/>
      <c r="S262" s="235"/>
      <c r="T262" s="235"/>
      <c r="U262" s="235"/>
      <c r="V262" s="235"/>
    </row>
    <row r="263" spans="1:22" ht="12.75" customHeight="1">
      <c r="A263" s="235" t="s">
        <v>1470</v>
      </c>
      <c r="B263" s="238" t="s">
        <v>1471</v>
      </c>
      <c r="C263" s="235"/>
      <c r="D263" s="235"/>
      <c r="E263" s="235"/>
      <c r="F263" s="235"/>
      <c r="G263" s="235"/>
      <c r="H263" s="235"/>
      <c r="I263" s="235"/>
      <c r="J263" s="235"/>
      <c r="K263" s="235"/>
      <c r="L263" s="235"/>
      <c r="M263" s="235"/>
      <c r="N263" s="235"/>
      <c r="O263" s="235"/>
      <c r="P263" s="235"/>
      <c r="Q263" s="235"/>
      <c r="R263" s="235"/>
      <c r="S263" s="235"/>
      <c r="T263" s="235"/>
      <c r="U263" s="235"/>
      <c r="V263" s="235"/>
    </row>
    <row r="264" spans="1:22" ht="12.75" customHeight="1">
      <c r="A264" s="235" t="s">
        <v>1472</v>
      </c>
      <c r="B264" s="238" t="s">
        <v>1473</v>
      </c>
      <c r="C264" s="235"/>
      <c r="D264" s="235"/>
      <c r="E264" s="235"/>
      <c r="F264" s="235"/>
      <c r="G264" s="235"/>
      <c r="H264" s="235"/>
      <c r="I264" s="235"/>
      <c r="J264" s="235"/>
      <c r="K264" s="235"/>
      <c r="L264" s="235"/>
      <c r="M264" s="235"/>
      <c r="N264" s="235"/>
      <c r="O264" s="235"/>
      <c r="P264" s="235"/>
      <c r="Q264" s="235"/>
      <c r="R264" s="235"/>
      <c r="S264" s="235"/>
      <c r="T264" s="235"/>
      <c r="U264" s="235"/>
      <c r="V264" s="235"/>
    </row>
    <row r="265" spans="1:22" ht="12.75" customHeight="1">
      <c r="A265" s="235" t="s">
        <v>1474</v>
      </c>
      <c r="B265" s="238" t="s">
        <v>1475</v>
      </c>
      <c r="C265" s="235"/>
      <c r="D265" s="235"/>
      <c r="E265" s="235"/>
      <c r="F265" s="235"/>
      <c r="G265" s="235"/>
      <c r="H265" s="235"/>
      <c r="I265" s="235"/>
      <c r="J265" s="235"/>
      <c r="K265" s="235"/>
      <c r="L265" s="235"/>
      <c r="M265" s="235"/>
      <c r="N265" s="235"/>
      <c r="O265" s="235"/>
      <c r="P265" s="235"/>
      <c r="Q265" s="235"/>
      <c r="R265" s="235"/>
      <c r="S265" s="235"/>
      <c r="T265" s="235"/>
      <c r="U265" s="235"/>
      <c r="V265" s="235"/>
    </row>
    <row r="266" spans="1:22" ht="12.75" customHeight="1">
      <c r="A266" s="235" t="s">
        <v>1476</v>
      </c>
      <c r="B266" s="238" t="s">
        <v>1477</v>
      </c>
      <c r="C266" s="235"/>
      <c r="D266" s="235"/>
      <c r="E266" s="235"/>
      <c r="F266" s="235"/>
      <c r="G266" s="235"/>
      <c r="H266" s="235"/>
      <c r="I266" s="235"/>
      <c r="J266" s="235"/>
      <c r="K266" s="235"/>
      <c r="L266" s="235"/>
      <c r="M266" s="235"/>
      <c r="N266" s="235"/>
      <c r="O266" s="235"/>
      <c r="P266" s="235"/>
      <c r="Q266" s="235"/>
      <c r="R266" s="235"/>
      <c r="S266" s="235"/>
      <c r="T266" s="235"/>
      <c r="U266" s="235"/>
      <c r="V266" s="235"/>
    </row>
    <row r="267" spans="1:22" ht="12.75" customHeight="1">
      <c r="A267" s="235" t="s">
        <v>1478</v>
      </c>
      <c r="B267" s="238" t="s">
        <v>1479</v>
      </c>
      <c r="C267" s="235"/>
      <c r="D267" s="235"/>
      <c r="E267" s="235"/>
      <c r="F267" s="235"/>
      <c r="G267" s="235"/>
      <c r="H267" s="235"/>
      <c r="I267" s="235"/>
      <c r="J267" s="235"/>
      <c r="K267" s="235"/>
      <c r="L267" s="235"/>
      <c r="M267" s="235"/>
      <c r="N267" s="235"/>
      <c r="O267" s="235"/>
      <c r="P267" s="235"/>
      <c r="Q267" s="235"/>
      <c r="R267" s="235"/>
      <c r="S267" s="235"/>
      <c r="T267" s="235"/>
      <c r="U267" s="235"/>
      <c r="V267" s="235"/>
    </row>
    <row r="268" spans="1:22" ht="12.75" customHeight="1">
      <c r="A268" s="235" t="s">
        <v>1480</v>
      </c>
      <c r="B268" s="238" t="s">
        <v>1481</v>
      </c>
      <c r="C268" s="235"/>
      <c r="D268" s="235"/>
      <c r="E268" s="235"/>
      <c r="F268" s="235"/>
      <c r="G268" s="235"/>
      <c r="H268" s="235"/>
      <c r="I268" s="235"/>
      <c r="J268" s="235"/>
      <c r="K268" s="235"/>
      <c r="L268" s="235"/>
      <c r="M268" s="235"/>
      <c r="N268" s="235"/>
      <c r="O268" s="235"/>
      <c r="P268" s="235"/>
      <c r="Q268" s="235"/>
      <c r="R268" s="235"/>
      <c r="S268" s="235"/>
      <c r="T268" s="235"/>
      <c r="U268" s="235"/>
      <c r="V268" s="235"/>
    </row>
    <row r="269" spans="1:22" ht="12.75" customHeight="1">
      <c r="A269" s="235" t="s">
        <v>1482</v>
      </c>
      <c r="B269" s="238" t="s">
        <v>1483</v>
      </c>
      <c r="C269" s="235"/>
      <c r="D269" s="235"/>
      <c r="E269" s="235"/>
      <c r="F269" s="235"/>
      <c r="G269" s="235"/>
      <c r="H269" s="235"/>
      <c r="I269" s="235"/>
      <c r="J269" s="235"/>
      <c r="K269" s="235"/>
      <c r="L269" s="235"/>
      <c r="M269" s="235"/>
      <c r="N269" s="235"/>
      <c r="O269" s="235"/>
      <c r="P269" s="235"/>
      <c r="Q269" s="235"/>
      <c r="R269" s="235"/>
      <c r="S269" s="235"/>
      <c r="T269" s="235"/>
      <c r="U269" s="235"/>
      <c r="V269" s="235"/>
    </row>
    <row r="270" spans="1:22" ht="12.75" customHeight="1">
      <c r="A270" s="235" t="s">
        <v>1484</v>
      </c>
      <c r="B270" s="238" t="s">
        <v>1485</v>
      </c>
      <c r="C270" s="235"/>
      <c r="D270" s="235"/>
      <c r="E270" s="235"/>
      <c r="F270" s="235"/>
      <c r="G270" s="235"/>
      <c r="H270" s="235"/>
      <c r="I270" s="235"/>
      <c r="J270" s="235"/>
      <c r="K270" s="235"/>
      <c r="L270" s="235"/>
      <c r="M270" s="235"/>
      <c r="N270" s="235"/>
      <c r="O270" s="235"/>
      <c r="P270" s="235"/>
      <c r="Q270" s="235"/>
      <c r="R270" s="235"/>
      <c r="S270" s="235"/>
      <c r="T270" s="235"/>
      <c r="U270" s="235"/>
      <c r="V270" s="235"/>
    </row>
    <row r="271" spans="1:22" ht="12.75" customHeight="1">
      <c r="A271" s="235" t="s">
        <v>1486</v>
      </c>
      <c r="B271" s="238" t="s">
        <v>1487</v>
      </c>
      <c r="C271" s="235"/>
      <c r="D271" s="235"/>
      <c r="E271" s="235"/>
      <c r="F271" s="235"/>
      <c r="G271" s="235"/>
      <c r="H271" s="235"/>
      <c r="I271" s="235"/>
      <c r="J271" s="235"/>
      <c r="K271" s="235"/>
      <c r="L271" s="235"/>
      <c r="M271" s="235"/>
      <c r="N271" s="235"/>
      <c r="O271" s="235"/>
      <c r="P271" s="235"/>
      <c r="Q271" s="235"/>
      <c r="R271" s="235"/>
      <c r="S271" s="235"/>
      <c r="T271" s="235"/>
      <c r="U271" s="235"/>
      <c r="V271" s="235"/>
    </row>
    <row r="272" spans="1:22" ht="12.75" customHeight="1">
      <c r="A272" s="235" t="s">
        <v>1488</v>
      </c>
      <c r="B272" s="238" t="s">
        <v>1489</v>
      </c>
      <c r="C272" s="235"/>
      <c r="D272" s="235"/>
      <c r="E272" s="235"/>
      <c r="F272" s="235"/>
      <c r="G272" s="235"/>
      <c r="H272" s="235"/>
      <c r="I272" s="235"/>
      <c r="J272" s="235"/>
      <c r="K272" s="235"/>
      <c r="L272" s="235"/>
      <c r="M272" s="235"/>
      <c r="N272" s="235"/>
      <c r="O272" s="235"/>
      <c r="P272" s="235"/>
      <c r="Q272" s="235"/>
      <c r="R272" s="235"/>
      <c r="S272" s="235"/>
      <c r="T272" s="235"/>
      <c r="U272" s="235"/>
      <c r="V272" s="235"/>
    </row>
    <row r="273" spans="1:22" ht="12.75" customHeight="1">
      <c r="A273" s="235" t="s">
        <v>1490</v>
      </c>
      <c r="B273" s="238" t="s">
        <v>1491</v>
      </c>
      <c r="C273" s="235"/>
      <c r="D273" s="235"/>
      <c r="E273" s="235"/>
      <c r="F273" s="235"/>
      <c r="G273" s="235"/>
      <c r="H273" s="235"/>
      <c r="I273" s="235"/>
      <c r="J273" s="235"/>
      <c r="K273" s="235"/>
      <c r="L273" s="235"/>
      <c r="M273" s="235"/>
      <c r="N273" s="235"/>
      <c r="O273" s="235"/>
      <c r="P273" s="235"/>
      <c r="Q273" s="235"/>
      <c r="R273" s="235"/>
      <c r="S273" s="235"/>
      <c r="T273" s="235"/>
      <c r="U273" s="235"/>
      <c r="V273" s="235"/>
    </row>
    <row r="274" spans="1:22" ht="12.75" customHeight="1">
      <c r="A274" s="235" t="s">
        <v>1492</v>
      </c>
      <c r="B274" s="238" t="s">
        <v>1493</v>
      </c>
      <c r="C274" s="235"/>
      <c r="D274" s="235"/>
      <c r="E274" s="235"/>
      <c r="F274" s="235"/>
      <c r="G274" s="235"/>
      <c r="H274" s="235"/>
      <c r="I274" s="235"/>
      <c r="J274" s="235"/>
      <c r="K274" s="235"/>
      <c r="L274" s="235"/>
      <c r="M274" s="235"/>
      <c r="N274" s="235"/>
      <c r="O274" s="235"/>
      <c r="P274" s="235"/>
      <c r="Q274" s="235"/>
      <c r="R274" s="235"/>
      <c r="S274" s="235"/>
      <c r="T274" s="235"/>
      <c r="U274" s="235"/>
      <c r="V274" s="235"/>
    </row>
    <row r="275" spans="1:22" ht="12.75" customHeight="1">
      <c r="A275" s="235" t="s">
        <v>1494</v>
      </c>
      <c r="B275" s="238" t="s">
        <v>1495</v>
      </c>
      <c r="C275" s="235"/>
      <c r="D275" s="235"/>
      <c r="E275" s="235"/>
      <c r="F275" s="235"/>
      <c r="G275" s="235"/>
      <c r="H275" s="235"/>
      <c r="I275" s="235"/>
      <c r="J275" s="235"/>
      <c r="K275" s="235"/>
      <c r="L275" s="235"/>
      <c r="M275" s="235"/>
      <c r="N275" s="235"/>
      <c r="O275" s="235"/>
      <c r="P275" s="235"/>
      <c r="Q275" s="235"/>
      <c r="R275" s="235"/>
      <c r="S275" s="235"/>
      <c r="T275" s="235"/>
      <c r="U275" s="235"/>
      <c r="V275" s="235"/>
    </row>
    <row r="276" spans="1:22" ht="12.75" customHeight="1">
      <c r="A276" s="235" t="s">
        <v>1496</v>
      </c>
      <c r="B276" s="238" t="s">
        <v>1497</v>
      </c>
      <c r="C276" s="235"/>
      <c r="D276" s="235"/>
      <c r="E276" s="235"/>
      <c r="F276" s="235"/>
      <c r="G276" s="235"/>
      <c r="H276" s="235"/>
      <c r="I276" s="235"/>
      <c r="J276" s="235"/>
      <c r="K276" s="235"/>
      <c r="L276" s="235"/>
      <c r="M276" s="235"/>
      <c r="N276" s="235"/>
      <c r="O276" s="235"/>
      <c r="P276" s="235"/>
      <c r="Q276" s="235"/>
      <c r="R276" s="235"/>
      <c r="S276" s="235"/>
      <c r="T276" s="235"/>
      <c r="U276" s="235"/>
      <c r="V276" s="235"/>
    </row>
    <row r="277" spans="1:22" ht="12.75" customHeight="1">
      <c r="A277" s="235" t="s">
        <v>1498</v>
      </c>
      <c r="B277" s="238" t="s">
        <v>1499</v>
      </c>
      <c r="C277" s="235"/>
      <c r="D277" s="235"/>
      <c r="E277" s="235"/>
      <c r="F277" s="235"/>
      <c r="G277" s="235"/>
      <c r="H277" s="235"/>
      <c r="I277" s="235"/>
      <c r="J277" s="235"/>
      <c r="K277" s="235"/>
      <c r="L277" s="235"/>
      <c r="M277" s="235"/>
      <c r="N277" s="235"/>
      <c r="O277" s="235"/>
      <c r="P277" s="235"/>
      <c r="Q277" s="235"/>
      <c r="R277" s="235"/>
      <c r="S277" s="235"/>
      <c r="T277" s="235"/>
      <c r="U277" s="235"/>
      <c r="V277" s="235"/>
    </row>
    <row r="278" spans="1:22" ht="12.75" customHeight="1">
      <c r="A278" s="235" t="s">
        <v>1500</v>
      </c>
      <c r="B278" s="238" t="s">
        <v>1501</v>
      </c>
      <c r="C278" s="235"/>
      <c r="D278" s="235"/>
      <c r="E278" s="235"/>
      <c r="F278" s="235"/>
      <c r="G278" s="235"/>
      <c r="H278" s="235"/>
      <c r="I278" s="235"/>
      <c r="J278" s="235"/>
      <c r="K278" s="235"/>
      <c r="L278" s="235"/>
      <c r="M278" s="235"/>
      <c r="N278" s="235"/>
      <c r="O278" s="235"/>
      <c r="P278" s="235"/>
      <c r="Q278" s="235"/>
      <c r="R278" s="235"/>
      <c r="S278" s="235"/>
      <c r="T278" s="235"/>
      <c r="U278" s="235"/>
      <c r="V278" s="235"/>
    </row>
    <row r="279" spans="1:22" ht="12.75" customHeight="1">
      <c r="A279" s="235" t="s">
        <v>1502</v>
      </c>
      <c r="B279" s="238" t="s">
        <v>1503</v>
      </c>
      <c r="C279" s="235"/>
      <c r="D279" s="235"/>
      <c r="E279" s="235"/>
      <c r="F279" s="235"/>
      <c r="G279" s="235"/>
      <c r="H279" s="235"/>
      <c r="I279" s="235"/>
      <c r="J279" s="235"/>
      <c r="K279" s="235"/>
      <c r="L279" s="235"/>
      <c r="M279" s="235"/>
      <c r="N279" s="235"/>
      <c r="O279" s="235"/>
      <c r="P279" s="235"/>
      <c r="Q279" s="235"/>
      <c r="R279" s="235"/>
      <c r="S279" s="235"/>
      <c r="T279" s="235"/>
      <c r="U279" s="235"/>
      <c r="V279" s="235"/>
    </row>
    <row r="280" spans="1:22" ht="12.75" customHeight="1">
      <c r="A280" s="235" t="s">
        <v>1504</v>
      </c>
      <c r="B280" s="238" t="s">
        <v>1505</v>
      </c>
      <c r="C280" s="235"/>
      <c r="D280" s="235"/>
      <c r="E280" s="235"/>
      <c r="F280" s="235"/>
      <c r="G280" s="235"/>
      <c r="H280" s="235"/>
      <c r="I280" s="235"/>
      <c r="J280" s="235"/>
      <c r="K280" s="235"/>
      <c r="L280" s="235"/>
      <c r="M280" s="235"/>
      <c r="N280" s="235"/>
      <c r="O280" s="235"/>
      <c r="P280" s="235"/>
      <c r="Q280" s="235"/>
      <c r="R280" s="235"/>
      <c r="S280" s="235"/>
      <c r="T280" s="235"/>
      <c r="U280" s="235"/>
      <c r="V280" s="235"/>
    </row>
    <row r="281" spans="1:22" ht="12.75" customHeight="1">
      <c r="A281" s="235" t="s">
        <v>1506</v>
      </c>
      <c r="B281" s="238" t="s">
        <v>1507</v>
      </c>
      <c r="C281" s="235"/>
      <c r="D281" s="235"/>
      <c r="E281" s="235"/>
      <c r="F281" s="235"/>
      <c r="G281" s="235"/>
      <c r="H281" s="235"/>
      <c r="I281" s="235"/>
      <c r="J281" s="235"/>
      <c r="K281" s="235"/>
      <c r="L281" s="235"/>
      <c r="M281" s="235"/>
      <c r="N281" s="235"/>
      <c r="O281" s="235"/>
      <c r="P281" s="235"/>
      <c r="Q281" s="235"/>
      <c r="R281" s="235"/>
      <c r="S281" s="235"/>
      <c r="T281" s="235"/>
      <c r="U281" s="235"/>
      <c r="V281" s="235"/>
    </row>
    <row r="282" spans="1:22" ht="12.75" customHeight="1">
      <c r="A282" s="235" t="s">
        <v>1508</v>
      </c>
      <c r="B282" s="238" t="s">
        <v>1509</v>
      </c>
      <c r="C282" s="235"/>
      <c r="D282" s="235"/>
      <c r="E282" s="235"/>
      <c r="F282" s="235"/>
      <c r="G282" s="235"/>
      <c r="H282" s="235"/>
      <c r="I282" s="235"/>
      <c r="J282" s="235"/>
      <c r="K282" s="235"/>
      <c r="L282" s="235"/>
      <c r="M282" s="235"/>
      <c r="N282" s="235"/>
      <c r="O282" s="235"/>
      <c r="P282" s="235"/>
      <c r="Q282" s="235"/>
      <c r="R282" s="235"/>
      <c r="S282" s="235"/>
      <c r="T282" s="235"/>
      <c r="U282" s="235"/>
      <c r="V282" s="235"/>
    </row>
    <row r="283" spans="1:22" ht="12.75" customHeight="1">
      <c r="A283" s="235" t="s">
        <v>823</v>
      </c>
      <c r="B283" s="238" t="s">
        <v>1510</v>
      </c>
      <c r="C283" s="235"/>
      <c r="D283" s="235"/>
      <c r="E283" s="235"/>
      <c r="F283" s="235"/>
      <c r="G283" s="235"/>
      <c r="H283" s="235"/>
      <c r="I283" s="235"/>
      <c r="J283" s="235"/>
      <c r="K283" s="235"/>
      <c r="L283" s="235"/>
      <c r="M283" s="235"/>
      <c r="N283" s="235"/>
      <c r="O283" s="235"/>
      <c r="P283" s="235"/>
      <c r="Q283" s="235"/>
      <c r="R283" s="235"/>
      <c r="S283" s="235"/>
      <c r="T283" s="235"/>
      <c r="U283" s="235"/>
      <c r="V283" s="235"/>
    </row>
    <row r="284" spans="1:22" ht="12.75" customHeight="1">
      <c r="A284" s="235" t="s">
        <v>1511</v>
      </c>
      <c r="B284" s="238" t="s">
        <v>1512</v>
      </c>
      <c r="C284" s="235"/>
      <c r="D284" s="235"/>
      <c r="E284" s="235"/>
      <c r="F284" s="235"/>
      <c r="G284" s="235"/>
      <c r="H284" s="235"/>
      <c r="I284" s="235"/>
      <c r="J284" s="235"/>
      <c r="K284" s="235"/>
      <c r="L284" s="235"/>
      <c r="M284" s="235"/>
      <c r="N284" s="235"/>
      <c r="O284" s="235"/>
      <c r="P284" s="235"/>
      <c r="Q284" s="235"/>
      <c r="R284" s="235"/>
      <c r="S284" s="235"/>
      <c r="T284" s="235"/>
      <c r="U284" s="235"/>
      <c r="V284" s="235"/>
    </row>
    <row r="285" spans="1:22" ht="12.75" customHeight="1">
      <c r="A285" s="235" t="s">
        <v>692</v>
      </c>
      <c r="B285" s="238" t="s">
        <v>1513</v>
      </c>
      <c r="C285" s="235"/>
      <c r="D285" s="235"/>
      <c r="E285" s="235"/>
      <c r="F285" s="235"/>
      <c r="G285" s="235"/>
      <c r="H285" s="235"/>
      <c r="I285" s="235"/>
      <c r="J285" s="235"/>
      <c r="K285" s="235"/>
      <c r="L285" s="235"/>
      <c r="M285" s="235"/>
      <c r="N285" s="235"/>
      <c r="O285" s="235"/>
      <c r="P285" s="235"/>
      <c r="Q285" s="235"/>
      <c r="R285" s="235"/>
      <c r="S285" s="235"/>
      <c r="T285" s="235"/>
      <c r="U285" s="235"/>
      <c r="V285" s="235"/>
    </row>
    <row r="286" spans="1:22" ht="12.75" customHeight="1">
      <c r="A286" s="235" t="s">
        <v>829</v>
      </c>
      <c r="B286" s="238" t="s">
        <v>1514</v>
      </c>
      <c r="C286" s="235"/>
      <c r="D286" s="235"/>
      <c r="E286" s="235"/>
      <c r="F286" s="235"/>
      <c r="G286" s="235"/>
      <c r="H286" s="235"/>
      <c r="I286" s="235"/>
      <c r="J286" s="235"/>
      <c r="K286" s="235"/>
      <c r="L286" s="235"/>
      <c r="M286" s="235"/>
      <c r="N286" s="235"/>
      <c r="O286" s="235"/>
      <c r="P286" s="235"/>
      <c r="Q286" s="235"/>
      <c r="R286" s="235"/>
      <c r="S286" s="235"/>
      <c r="T286" s="235"/>
      <c r="U286" s="235"/>
      <c r="V286" s="235"/>
    </row>
    <row r="287" spans="1:22" ht="12.75" customHeight="1">
      <c r="A287" s="235" t="s">
        <v>1515</v>
      </c>
      <c r="B287" s="238" t="s">
        <v>1516</v>
      </c>
      <c r="C287" s="235"/>
      <c r="D287" s="235"/>
      <c r="E287" s="235"/>
      <c r="F287" s="235"/>
      <c r="G287" s="235"/>
      <c r="H287" s="235"/>
      <c r="I287" s="235"/>
      <c r="J287" s="235"/>
      <c r="K287" s="235"/>
      <c r="L287" s="235"/>
      <c r="M287" s="235"/>
      <c r="N287" s="235"/>
      <c r="O287" s="235"/>
      <c r="P287" s="235"/>
      <c r="Q287" s="235"/>
      <c r="R287" s="235"/>
      <c r="S287" s="235"/>
      <c r="T287" s="235"/>
      <c r="U287" s="235"/>
      <c r="V287" s="235"/>
    </row>
    <row r="288" spans="1:22" ht="12.75" customHeight="1">
      <c r="A288" s="235" t="s">
        <v>1517</v>
      </c>
      <c r="B288" s="238" t="s">
        <v>1518</v>
      </c>
      <c r="C288" s="235"/>
      <c r="D288" s="235"/>
      <c r="E288" s="235"/>
      <c r="F288" s="235"/>
      <c r="G288" s="235"/>
      <c r="H288" s="235"/>
      <c r="I288" s="235"/>
      <c r="J288" s="235"/>
      <c r="K288" s="235"/>
      <c r="L288" s="235"/>
      <c r="M288" s="235"/>
      <c r="N288" s="235"/>
      <c r="O288" s="235"/>
      <c r="P288" s="235"/>
      <c r="Q288" s="235"/>
      <c r="R288" s="235"/>
      <c r="S288" s="235"/>
      <c r="T288" s="235"/>
      <c r="U288" s="235"/>
      <c r="V288" s="235"/>
    </row>
    <row r="289" spans="1:22" ht="12.75" customHeight="1">
      <c r="A289" s="235" t="s">
        <v>1519</v>
      </c>
      <c r="B289" s="238" t="s">
        <v>1520</v>
      </c>
      <c r="C289" s="235"/>
      <c r="D289" s="235"/>
      <c r="E289" s="235"/>
      <c r="F289" s="235"/>
      <c r="G289" s="235"/>
      <c r="H289" s="235"/>
      <c r="I289" s="235"/>
      <c r="J289" s="235"/>
      <c r="K289" s="235"/>
      <c r="L289" s="235"/>
      <c r="M289" s="235"/>
      <c r="N289" s="235"/>
      <c r="O289" s="235"/>
      <c r="P289" s="235"/>
      <c r="Q289" s="235"/>
      <c r="R289" s="235"/>
      <c r="S289" s="235"/>
      <c r="T289" s="235"/>
      <c r="U289" s="235"/>
      <c r="V289" s="235"/>
    </row>
    <row r="290" spans="1:22" ht="12.75" customHeight="1">
      <c r="A290" s="235" t="s">
        <v>1521</v>
      </c>
      <c r="B290" s="238" t="s">
        <v>1522</v>
      </c>
      <c r="C290" s="235"/>
      <c r="D290" s="235"/>
      <c r="E290" s="235"/>
      <c r="F290" s="235"/>
      <c r="G290" s="235"/>
      <c r="H290" s="235"/>
      <c r="I290" s="235"/>
      <c r="J290" s="235"/>
      <c r="K290" s="235"/>
      <c r="L290" s="235"/>
      <c r="M290" s="235"/>
      <c r="N290" s="235"/>
      <c r="O290" s="235"/>
      <c r="P290" s="235"/>
      <c r="Q290" s="235"/>
      <c r="R290" s="235"/>
      <c r="S290" s="235"/>
      <c r="T290" s="235"/>
      <c r="U290" s="235"/>
      <c r="V290" s="235"/>
    </row>
    <row r="291" spans="1:22" ht="12.75" customHeight="1">
      <c r="A291" s="235" t="s">
        <v>382</v>
      </c>
      <c r="B291" s="238" t="s">
        <v>1523</v>
      </c>
      <c r="C291" s="235"/>
      <c r="D291" s="235"/>
      <c r="E291" s="235"/>
      <c r="F291" s="235"/>
      <c r="G291" s="235"/>
      <c r="H291" s="235"/>
      <c r="I291" s="235"/>
      <c r="J291" s="235"/>
      <c r="K291" s="235"/>
      <c r="L291" s="235"/>
      <c r="M291" s="235"/>
      <c r="N291" s="235"/>
      <c r="O291" s="235"/>
      <c r="P291" s="235"/>
      <c r="Q291" s="235"/>
      <c r="R291" s="235"/>
      <c r="S291" s="235"/>
      <c r="T291" s="235"/>
      <c r="U291" s="235"/>
      <c r="V291" s="235"/>
    </row>
    <row r="292" spans="1:22" ht="12.75" customHeight="1">
      <c r="A292" s="235" t="s">
        <v>405</v>
      </c>
      <c r="B292" s="238" t="s">
        <v>1524</v>
      </c>
      <c r="C292" s="235"/>
      <c r="D292" s="235"/>
      <c r="E292" s="235"/>
      <c r="F292" s="235"/>
      <c r="G292" s="235"/>
      <c r="H292" s="235"/>
      <c r="I292" s="235"/>
      <c r="J292" s="235"/>
      <c r="K292" s="235"/>
      <c r="L292" s="235"/>
      <c r="M292" s="235"/>
      <c r="N292" s="235"/>
      <c r="O292" s="235"/>
      <c r="P292" s="235"/>
      <c r="Q292" s="235"/>
      <c r="R292" s="235"/>
      <c r="S292" s="235"/>
      <c r="T292" s="235"/>
      <c r="U292" s="235"/>
      <c r="V292" s="235"/>
    </row>
    <row r="293" spans="1:22" ht="12.75" customHeight="1">
      <c r="A293" s="235" t="s">
        <v>1525</v>
      </c>
      <c r="B293" s="238" t="s">
        <v>1526</v>
      </c>
      <c r="C293" s="235"/>
      <c r="D293" s="235"/>
      <c r="E293" s="235"/>
      <c r="F293" s="235"/>
      <c r="G293" s="235"/>
      <c r="H293" s="235"/>
      <c r="I293" s="235"/>
      <c r="J293" s="235"/>
      <c r="K293" s="235"/>
      <c r="L293" s="235"/>
      <c r="M293" s="235"/>
      <c r="N293" s="235"/>
      <c r="O293" s="235"/>
      <c r="P293" s="235"/>
      <c r="Q293" s="235"/>
      <c r="R293" s="235"/>
      <c r="S293" s="235"/>
      <c r="T293" s="235"/>
      <c r="U293" s="235"/>
      <c r="V293" s="235"/>
    </row>
    <row r="294" spans="1:22" ht="12.75" customHeight="1">
      <c r="A294" s="235" t="s">
        <v>1527</v>
      </c>
      <c r="B294" s="238" t="s">
        <v>1528</v>
      </c>
      <c r="C294" s="235"/>
      <c r="D294" s="235"/>
      <c r="E294" s="235"/>
      <c r="F294" s="235"/>
      <c r="G294" s="235"/>
      <c r="H294" s="235"/>
      <c r="I294" s="235"/>
      <c r="J294" s="235"/>
      <c r="K294" s="235"/>
      <c r="L294" s="235"/>
      <c r="M294" s="235"/>
      <c r="N294" s="235"/>
      <c r="O294" s="235"/>
      <c r="P294" s="235"/>
      <c r="Q294" s="235"/>
      <c r="R294" s="235"/>
      <c r="S294" s="235"/>
      <c r="T294" s="235"/>
      <c r="U294" s="235"/>
      <c r="V294" s="235"/>
    </row>
    <row r="295" spans="1:22" ht="12.75" customHeight="1">
      <c r="A295" s="235" t="s">
        <v>1529</v>
      </c>
      <c r="B295" s="238" t="s">
        <v>1530</v>
      </c>
      <c r="C295" s="235"/>
      <c r="D295" s="235"/>
      <c r="E295" s="235"/>
      <c r="F295" s="235"/>
      <c r="G295" s="235"/>
      <c r="H295" s="235"/>
      <c r="I295" s="235"/>
      <c r="J295" s="235"/>
      <c r="K295" s="235"/>
      <c r="L295" s="235"/>
      <c r="M295" s="235"/>
      <c r="N295" s="235"/>
      <c r="O295" s="235"/>
      <c r="P295" s="235"/>
      <c r="Q295" s="235"/>
      <c r="R295" s="235"/>
      <c r="S295" s="235"/>
      <c r="T295" s="235"/>
      <c r="U295" s="235"/>
      <c r="V295" s="235"/>
    </row>
    <row r="296" spans="1:22" ht="12.75" customHeight="1">
      <c r="A296" s="235" t="s">
        <v>1531</v>
      </c>
      <c r="B296" s="238" t="s">
        <v>1532</v>
      </c>
      <c r="C296" s="235"/>
      <c r="D296" s="235"/>
      <c r="E296" s="235"/>
      <c r="F296" s="235"/>
      <c r="G296" s="235"/>
      <c r="H296" s="235"/>
      <c r="I296" s="235"/>
      <c r="J296" s="235"/>
      <c r="K296" s="235"/>
      <c r="L296" s="235"/>
      <c r="M296" s="235"/>
      <c r="N296" s="235"/>
      <c r="O296" s="235"/>
      <c r="P296" s="235"/>
      <c r="Q296" s="235"/>
      <c r="R296" s="235"/>
      <c r="S296" s="235"/>
      <c r="T296" s="235"/>
      <c r="U296" s="235"/>
      <c r="V296" s="235"/>
    </row>
    <row r="297" spans="1:22" ht="12.75" customHeight="1">
      <c r="A297" s="235" t="s">
        <v>1533</v>
      </c>
      <c r="B297" s="238" t="s">
        <v>1534</v>
      </c>
      <c r="C297" s="235"/>
      <c r="D297" s="235"/>
      <c r="E297" s="235"/>
      <c r="F297" s="235"/>
      <c r="G297" s="235"/>
      <c r="H297" s="235"/>
      <c r="I297" s="235"/>
      <c r="J297" s="235"/>
      <c r="K297" s="235"/>
      <c r="L297" s="235"/>
      <c r="M297" s="235"/>
      <c r="N297" s="235"/>
      <c r="O297" s="235"/>
      <c r="P297" s="235"/>
      <c r="Q297" s="235"/>
      <c r="R297" s="235"/>
      <c r="S297" s="235"/>
      <c r="T297" s="235"/>
      <c r="U297" s="235"/>
      <c r="V297" s="235"/>
    </row>
    <row r="298" spans="1:22" ht="12.75" customHeight="1">
      <c r="A298" s="235" t="s">
        <v>401</v>
      </c>
      <c r="B298" s="238" t="s">
        <v>1535</v>
      </c>
      <c r="C298" s="235"/>
      <c r="D298" s="235"/>
      <c r="E298" s="235"/>
      <c r="F298" s="235"/>
      <c r="G298" s="235"/>
      <c r="H298" s="235"/>
      <c r="I298" s="235"/>
      <c r="J298" s="235"/>
      <c r="K298" s="235"/>
      <c r="L298" s="235"/>
      <c r="M298" s="235"/>
      <c r="N298" s="235"/>
      <c r="O298" s="235"/>
      <c r="P298" s="235"/>
      <c r="Q298" s="235"/>
      <c r="R298" s="235"/>
      <c r="S298" s="235"/>
      <c r="T298" s="235"/>
      <c r="U298" s="235"/>
      <c r="V298" s="235"/>
    </row>
    <row r="299" spans="1:22" ht="12.75" customHeight="1">
      <c r="A299" s="235" t="s">
        <v>1536</v>
      </c>
      <c r="B299" s="238" t="s">
        <v>1537</v>
      </c>
      <c r="C299" s="235"/>
      <c r="D299" s="235"/>
      <c r="E299" s="235"/>
      <c r="F299" s="235"/>
      <c r="G299" s="235"/>
      <c r="H299" s="235"/>
      <c r="I299" s="235"/>
      <c r="J299" s="235"/>
      <c r="K299" s="235"/>
      <c r="L299" s="235"/>
      <c r="M299" s="235"/>
      <c r="N299" s="235"/>
      <c r="O299" s="235"/>
      <c r="P299" s="235"/>
      <c r="Q299" s="235"/>
      <c r="R299" s="235"/>
      <c r="S299" s="235"/>
      <c r="T299" s="235"/>
      <c r="U299" s="235"/>
      <c r="V299" s="235"/>
    </row>
    <row r="300" spans="1:22" ht="12.75" customHeight="1">
      <c r="A300" s="235" t="s">
        <v>1538</v>
      </c>
      <c r="B300" s="238" t="s">
        <v>1539</v>
      </c>
      <c r="C300" s="235"/>
      <c r="D300" s="235"/>
      <c r="E300" s="235"/>
      <c r="F300" s="235"/>
      <c r="G300" s="235"/>
      <c r="H300" s="235"/>
      <c r="I300" s="235"/>
      <c r="J300" s="235"/>
      <c r="K300" s="235"/>
      <c r="L300" s="235"/>
      <c r="M300" s="235"/>
      <c r="N300" s="235"/>
      <c r="O300" s="235"/>
      <c r="P300" s="235"/>
      <c r="Q300" s="235"/>
      <c r="R300" s="235"/>
      <c r="S300" s="235"/>
      <c r="T300" s="235"/>
      <c r="U300" s="235"/>
      <c r="V300" s="235"/>
    </row>
    <row r="301" spans="1:22" ht="12.75" customHeight="1">
      <c r="A301" s="235" t="s">
        <v>1540</v>
      </c>
      <c r="B301" s="238" t="s">
        <v>1541</v>
      </c>
      <c r="C301" s="235"/>
      <c r="D301" s="235"/>
      <c r="E301" s="235"/>
      <c r="F301" s="235"/>
      <c r="G301" s="235"/>
      <c r="H301" s="235"/>
      <c r="I301" s="235"/>
      <c r="J301" s="235"/>
      <c r="K301" s="235"/>
      <c r="L301" s="235"/>
      <c r="M301" s="235"/>
      <c r="N301" s="235"/>
      <c r="O301" s="235"/>
      <c r="P301" s="235"/>
      <c r="Q301" s="235"/>
      <c r="R301" s="235"/>
      <c r="S301" s="235"/>
      <c r="T301" s="235"/>
      <c r="U301" s="235"/>
      <c r="V301" s="235"/>
    </row>
    <row r="302" spans="1:22" ht="12.75" customHeight="1">
      <c r="A302" s="235" t="s">
        <v>1542</v>
      </c>
      <c r="B302" s="238" t="s">
        <v>1543</v>
      </c>
      <c r="C302" s="235"/>
      <c r="D302" s="235"/>
      <c r="E302" s="235"/>
      <c r="F302" s="235"/>
      <c r="G302" s="235"/>
      <c r="H302" s="235"/>
      <c r="I302" s="235"/>
      <c r="J302" s="235"/>
      <c r="K302" s="235"/>
      <c r="L302" s="235"/>
      <c r="M302" s="235"/>
      <c r="N302" s="235"/>
      <c r="O302" s="235"/>
      <c r="P302" s="235"/>
      <c r="Q302" s="235"/>
      <c r="R302" s="235"/>
      <c r="S302" s="235"/>
      <c r="T302" s="235"/>
      <c r="U302" s="235"/>
      <c r="V302" s="235"/>
    </row>
    <row r="303" spans="1:22" ht="12.75" customHeight="1">
      <c r="A303" s="235" t="s">
        <v>681</v>
      </c>
      <c r="B303" s="238" t="s">
        <v>1544</v>
      </c>
      <c r="C303" s="235"/>
      <c r="D303" s="235"/>
      <c r="E303" s="235"/>
      <c r="F303" s="235"/>
      <c r="G303" s="235"/>
      <c r="H303" s="235"/>
      <c r="I303" s="235"/>
      <c r="J303" s="235"/>
      <c r="K303" s="235"/>
      <c r="L303" s="235"/>
      <c r="M303" s="235"/>
      <c r="N303" s="235"/>
      <c r="O303" s="235"/>
      <c r="P303" s="235"/>
      <c r="Q303" s="235"/>
      <c r="R303" s="235"/>
      <c r="S303" s="235"/>
      <c r="T303" s="235"/>
      <c r="U303" s="235"/>
      <c r="V303" s="235"/>
    </row>
    <row r="304" spans="1:22" ht="12.75" customHeight="1">
      <c r="A304" s="235" t="s">
        <v>955</v>
      </c>
      <c r="B304" s="238" t="s">
        <v>1545</v>
      </c>
      <c r="C304" s="235"/>
      <c r="D304" s="235"/>
      <c r="E304" s="235"/>
      <c r="F304" s="235"/>
      <c r="G304" s="235"/>
      <c r="H304" s="235"/>
      <c r="I304" s="235"/>
      <c r="J304" s="235"/>
      <c r="K304" s="235"/>
      <c r="L304" s="235"/>
      <c r="M304" s="235"/>
      <c r="N304" s="235"/>
      <c r="O304" s="235"/>
      <c r="P304" s="235"/>
      <c r="Q304" s="235"/>
      <c r="R304" s="235"/>
      <c r="S304" s="235"/>
      <c r="T304" s="235"/>
      <c r="U304" s="235"/>
      <c r="V304" s="235"/>
    </row>
    <row r="305" spans="1:22" ht="12.75" customHeight="1">
      <c r="A305" s="235" t="s">
        <v>1546</v>
      </c>
      <c r="B305" s="238" t="s">
        <v>1547</v>
      </c>
      <c r="C305" s="235"/>
      <c r="D305" s="235"/>
      <c r="E305" s="235"/>
      <c r="F305" s="235"/>
      <c r="G305" s="235"/>
      <c r="H305" s="235"/>
      <c r="I305" s="235"/>
      <c r="J305" s="235"/>
      <c r="K305" s="235"/>
      <c r="L305" s="235"/>
      <c r="M305" s="235"/>
      <c r="N305" s="235"/>
      <c r="O305" s="235"/>
      <c r="P305" s="235"/>
      <c r="Q305" s="235"/>
      <c r="R305" s="235"/>
      <c r="S305" s="235"/>
      <c r="T305" s="235"/>
      <c r="U305" s="235"/>
      <c r="V305" s="235"/>
    </row>
    <row r="306" spans="1:22" ht="12.75" customHeight="1">
      <c r="A306" s="235" t="s">
        <v>1548</v>
      </c>
      <c r="B306" s="238" t="s">
        <v>1549</v>
      </c>
      <c r="C306" s="235"/>
      <c r="D306" s="235"/>
      <c r="E306" s="235"/>
      <c r="F306" s="235"/>
      <c r="G306" s="235"/>
      <c r="H306" s="235"/>
      <c r="I306" s="235"/>
      <c r="J306" s="235"/>
      <c r="K306" s="235"/>
      <c r="L306" s="235"/>
      <c r="M306" s="235"/>
      <c r="N306" s="235"/>
      <c r="O306" s="235"/>
      <c r="P306" s="235"/>
      <c r="Q306" s="235"/>
      <c r="R306" s="235"/>
      <c r="S306" s="235"/>
      <c r="T306" s="235"/>
      <c r="U306" s="235"/>
      <c r="V306" s="235"/>
    </row>
    <row r="307" spans="1:22" ht="12.75" customHeight="1">
      <c r="A307" s="235" t="s">
        <v>1550</v>
      </c>
      <c r="B307" s="238" t="s">
        <v>1551</v>
      </c>
      <c r="C307" s="235"/>
      <c r="D307" s="235"/>
      <c r="E307" s="235"/>
      <c r="F307" s="235"/>
      <c r="G307" s="235"/>
      <c r="H307" s="235"/>
      <c r="I307" s="235"/>
      <c r="J307" s="235"/>
      <c r="K307" s="235"/>
      <c r="L307" s="235"/>
      <c r="M307" s="235"/>
      <c r="N307" s="235"/>
      <c r="O307" s="235"/>
      <c r="P307" s="235"/>
      <c r="Q307" s="235"/>
      <c r="R307" s="235"/>
      <c r="S307" s="235"/>
      <c r="T307" s="235"/>
      <c r="U307" s="235"/>
      <c r="V307" s="235"/>
    </row>
    <row r="308" spans="1:22" ht="12.75" customHeight="1">
      <c r="A308" s="235" t="s">
        <v>1552</v>
      </c>
      <c r="B308" s="238" t="s">
        <v>1553</v>
      </c>
      <c r="C308" s="235"/>
      <c r="D308" s="235"/>
      <c r="E308" s="235"/>
      <c r="F308" s="235"/>
      <c r="G308" s="235"/>
      <c r="H308" s="235"/>
      <c r="I308" s="235"/>
      <c r="J308" s="235"/>
      <c r="K308" s="235"/>
      <c r="L308" s="235"/>
      <c r="M308" s="235"/>
      <c r="N308" s="235"/>
      <c r="O308" s="235"/>
      <c r="P308" s="235"/>
      <c r="Q308" s="235"/>
      <c r="R308" s="235"/>
      <c r="S308" s="235"/>
      <c r="T308" s="235"/>
      <c r="U308" s="235"/>
      <c r="V308" s="235"/>
    </row>
    <row r="309" spans="1:22" ht="12.75" customHeight="1">
      <c r="A309" s="235" t="s">
        <v>1554</v>
      </c>
      <c r="B309" s="238" t="s">
        <v>1555</v>
      </c>
      <c r="C309" s="235"/>
      <c r="D309" s="235"/>
      <c r="E309" s="235"/>
      <c r="F309" s="235"/>
      <c r="G309" s="235"/>
      <c r="H309" s="235"/>
      <c r="I309" s="235"/>
      <c r="J309" s="235"/>
      <c r="K309" s="235"/>
      <c r="L309" s="235"/>
      <c r="M309" s="235"/>
      <c r="N309" s="235"/>
      <c r="O309" s="235"/>
      <c r="P309" s="235"/>
      <c r="Q309" s="235"/>
      <c r="R309" s="235"/>
      <c r="S309" s="235"/>
      <c r="T309" s="235"/>
      <c r="U309" s="235"/>
      <c r="V309" s="235"/>
    </row>
    <row r="310" spans="1:22" ht="12.75" customHeight="1">
      <c r="A310" s="235" t="s">
        <v>1556</v>
      </c>
      <c r="B310" s="238" t="s">
        <v>1557</v>
      </c>
      <c r="C310" s="235"/>
      <c r="D310" s="235"/>
      <c r="E310" s="235"/>
      <c r="F310" s="235"/>
      <c r="G310" s="235"/>
      <c r="H310" s="235"/>
      <c r="I310" s="235"/>
      <c r="J310" s="235"/>
      <c r="K310" s="235"/>
      <c r="L310" s="235"/>
      <c r="M310" s="235"/>
      <c r="N310" s="235"/>
      <c r="O310" s="235"/>
      <c r="P310" s="235"/>
      <c r="Q310" s="235"/>
      <c r="R310" s="235"/>
      <c r="S310" s="235"/>
      <c r="T310" s="235"/>
      <c r="U310" s="235"/>
      <c r="V310" s="235"/>
    </row>
    <row r="311" spans="1:22" ht="12.75" customHeight="1">
      <c r="A311" s="235" t="s">
        <v>1558</v>
      </c>
      <c r="B311" s="238" t="s">
        <v>1559</v>
      </c>
      <c r="C311" s="235"/>
      <c r="D311" s="235"/>
      <c r="E311" s="235"/>
      <c r="F311" s="235"/>
      <c r="G311" s="235"/>
      <c r="H311" s="235"/>
      <c r="I311" s="235"/>
      <c r="J311" s="235"/>
      <c r="K311" s="235"/>
      <c r="L311" s="235"/>
      <c r="M311" s="235"/>
      <c r="N311" s="235"/>
      <c r="O311" s="235"/>
      <c r="P311" s="235"/>
      <c r="Q311" s="235"/>
      <c r="R311" s="235"/>
      <c r="S311" s="235"/>
      <c r="T311" s="235"/>
      <c r="U311" s="235"/>
      <c r="V311" s="235"/>
    </row>
    <row r="312" spans="1:22" ht="12.75" customHeight="1">
      <c r="A312" s="235" t="s">
        <v>1560</v>
      </c>
      <c r="B312" s="238" t="s">
        <v>1561</v>
      </c>
      <c r="C312" s="235"/>
      <c r="D312" s="235"/>
      <c r="E312" s="235"/>
      <c r="F312" s="235"/>
      <c r="G312" s="235"/>
      <c r="H312" s="235"/>
      <c r="I312" s="235"/>
      <c r="J312" s="235"/>
      <c r="K312" s="235"/>
      <c r="L312" s="235"/>
      <c r="M312" s="235"/>
      <c r="N312" s="235"/>
      <c r="O312" s="235"/>
      <c r="P312" s="235"/>
      <c r="Q312" s="235"/>
      <c r="R312" s="235"/>
      <c r="S312" s="235"/>
      <c r="T312" s="235"/>
      <c r="U312" s="235"/>
      <c r="V312" s="235"/>
    </row>
    <row r="313" spans="1:22" ht="12.75" customHeight="1">
      <c r="A313" s="235" t="s">
        <v>1562</v>
      </c>
      <c r="B313" s="238" t="s">
        <v>1563</v>
      </c>
      <c r="C313" s="235"/>
      <c r="D313" s="235"/>
      <c r="E313" s="235"/>
      <c r="F313" s="235"/>
      <c r="G313" s="235"/>
      <c r="H313" s="235"/>
      <c r="I313" s="235"/>
      <c r="J313" s="235"/>
      <c r="K313" s="235"/>
      <c r="L313" s="235"/>
      <c r="M313" s="235"/>
      <c r="N313" s="235"/>
      <c r="O313" s="235"/>
      <c r="P313" s="235"/>
      <c r="Q313" s="235"/>
      <c r="R313" s="235"/>
      <c r="S313" s="235"/>
      <c r="T313" s="235"/>
      <c r="U313" s="235"/>
      <c r="V313" s="235"/>
    </row>
    <row r="314" spans="1:22" ht="12.75" customHeight="1">
      <c r="A314" s="235" t="s">
        <v>1564</v>
      </c>
      <c r="B314" s="238" t="s">
        <v>1565</v>
      </c>
      <c r="C314" s="235"/>
      <c r="D314" s="235"/>
      <c r="E314" s="235"/>
      <c r="F314" s="235"/>
      <c r="G314" s="235"/>
      <c r="H314" s="235"/>
      <c r="I314" s="235"/>
      <c r="J314" s="235"/>
      <c r="K314" s="235"/>
      <c r="L314" s="235"/>
      <c r="M314" s="235"/>
      <c r="N314" s="235"/>
      <c r="O314" s="235"/>
      <c r="P314" s="235"/>
      <c r="Q314" s="235"/>
      <c r="R314" s="235"/>
      <c r="S314" s="235"/>
      <c r="T314" s="235"/>
      <c r="U314" s="235"/>
      <c r="V314" s="235"/>
    </row>
    <row r="315" spans="1:22" ht="12.75" customHeight="1">
      <c r="A315" s="235" t="s">
        <v>1566</v>
      </c>
      <c r="B315" s="238" t="s">
        <v>1567</v>
      </c>
      <c r="C315" s="235"/>
      <c r="D315" s="235"/>
      <c r="E315" s="235"/>
      <c r="F315" s="235"/>
      <c r="G315" s="235"/>
      <c r="H315" s="235"/>
      <c r="I315" s="235"/>
      <c r="J315" s="235"/>
      <c r="K315" s="235"/>
      <c r="L315" s="235"/>
      <c r="M315" s="235"/>
      <c r="N315" s="235"/>
      <c r="O315" s="235"/>
      <c r="P315" s="235"/>
      <c r="Q315" s="235"/>
      <c r="R315" s="235"/>
      <c r="S315" s="235"/>
      <c r="T315" s="235"/>
      <c r="U315" s="235"/>
      <c r="V315" s="235"/>
    </row>
    <row r="316" spans="1:22" ht="12.75" customHeight="1">
      <c r="A316" s="235" t="s">
        <v>1568</v>
      </c>
      <c r="B316" s="238" t="s">
        <v>1569</v>
      </c>
      <c r="C316" s="235"/>
      <c r="D316" s="235"/>
      <c r="E316" s="235"/>
      <c r="F316" s="235"/>
      <c r="G316" s="235"/>
      <c r="H316" s="235"/>
      <c r="I316" s="235"/>
      <c r="J316" s="235"/>
      <c r="K316" s="235"/>
      <c r="L316" s="235"/>
      <c r="M316" s="235"/>
      <c r="N316" s="235"/>
      <c r="O316" s="235"/>
      <c r="P316" s="235"/>
      <c r="Q316" s="235"/>
      <c r="R316" s="235"/>
      <c r="S316" s="235"/>
      <c r="T316" s="235"/>
      <c r="U316" s="235"/>
      <c r="V316" s="235"/>
    </row>
    <row r="317" spans="1:22" ht="12.75" customHeight="1">
      <c r="A317" s="235" t="s">
        <v>1570</v>
      </c>
      <c r="B317" s="238" t="s">
        <v>1571</v>
      </c>
      <c r="C317" s="235"/>
      <c r="D317" s="235"/>
      <c r="E317" s="235"/>
      <c r="F317" s="235"/>
      <c r="G317" s="235"/>
      <c r="H317" s="235"/>
      <c r="I317" s="235"/>
      <c r="J317" s="235"/>
      <c r="K317" s="235"/>
      <c r="L317" s="235"/>
      <c r="M317" s="235"/>
      <c r="N317" s="235"/>
      <c r="O317" s="235"/>
      <c r="P317" s="235"/>
      <c r="Q317" s="235"/>
      <c r="R317" s="235"/>
      <c r="S317" s="235"/>
      <c r="T317" s="235"/>
      <c r="U317" s="235"/>
      <c r="V317" s="235"/>
    </row>
    <row r="318" spans="1:22" ht="12.75" customHeight="1">
      <c r="A318" s="235" t="s">
        <v>1572</v>
      </c>
      <c r="B318" s="238" t="s">
        <v>1573</v>
      </c>
      <c r="C318" s="235"/>
      <c r="D318" s="235"/>
      <c r="E318" s="235"/>
      <c r="F318" s="235"/>
      <c r="G318" s="235"/>
      <c r="H318" s="235"/>
      <c r="I318" s="235"/>
      <c r="J318" s="235"/>
      <c r="K318" s="235"/>
      <c r="L318" s="235"/>
      <c r="M318" s="235"/>
      <c r="N318" s="235"/>
      <c r="O318" s="235"/>
      <c r="P318" s="235"/>
      <c r="Q318" s="235"/>
      <c r="R318" s="235"/>
      <c r="S318" s="235"/>
      <c r="T318" s="235"/>
      <c r="U318" s="235"/>
      <c r="V318" s="235"/>
    </row>
    <row r="319" spans="1:22" ht="12.75" customHeight="1">
      <c r="A319" s="235" t="s">
        <v>1574</v>
      </c>
      <c r="B319" s="238" t="s">
        <v>1575</v>
      </c>
      <c r="C319" s="235"/>
      <c r="D319" s="235"/>
      <c r="E319" s="235"/>
      <c r="F319" s="235"/>
      <c r="G319" s="235"/>
      <c r="H319" s="235"/>
      <c r="I319" s="235"/>
      <c r="J319" s="235"/>
      <c r="K319" s="235"/>
      <c r="L319" s="235"/>
      <c r="M319" s="235"/>
      <c r="N319" s="235"/>
      <c r="O319" s="235"/>
      <c r="P319" s="235"/>
      <c r="Q319" s="235"/>
      <c r="R319" s="235"/>
      <c r="S319" s="235"/>
      <c r="T319" s="235"/>
      <c r="U319" s="235"/>
      <c r="V319" s="235"/>
    </row>
    <row r="320" spans="1:22" ht="12.75" customHeight="1">
      <c r="A320" s="235" t="s">
        <v>451</v>
      </c>
      <c r="B320" s="238" t="s">
        <v>1576</v>
      </c>
      <c r="C320" s="235"/>
      <c r="D320" s="235"/>
      <c r="E320" s="235"/>
      <c r="F320" s="235"/>
      <c r="G320" s="235"/>
      <c r="H320" s="235"/>
      <c r="I320" s="235"/>
      <c r="J320" s="235"/>
      <c r="K320" s="235"/>
      <c r="L320" s="235"/>
      <c r="M320" s="235"/>
      <c r="N320" s="235"/>
      <c r="O320" s="235"/>
      <c r="P320" s="235"/>
      <c r="Q320" s="235"/>
      <c r="R320" s="235"/>
      <c r="S320" s="235"/>
      <c r="T320" s="235"/>
      <c r="U320" s="235"/>
      <c r="V320" s="235"/>
    </row>
    <row r="321" spans="1:22" ht="12.75" customHeight="1">
      <c r="A321" s="235" t="s">
        <v>1577</v>
      </c>
      <c r="B321" s="238" t="s">
        <v>1578</v>
      </c>
      <c r="C321" s="235"/>
      <c r="D321" s="235"/>
      <c r="E321" s="235"/>
      <c r="F321" s="235"/>
      <c r="G321" s="235"/>
      <c r="H321" s="235"/>
      <c r="I321" s="235"/>
      <c r="J321" s="235"/>
      <c r="K321" s="235"/>
      <c r="L321" s="235"/>
      <c r="M321" s="235"/>
      <c r="N321" s="235"/>
      <c r="O321" s="235"/>
      <c r="P321" s="235"/>
      <c r="Q321" s="235"/>
      <c r="R321" s="235"/>
      <c r="S321" s="235"/>
      <c r="T321" s="235"/>
      <c r="U321" s="235"/>
      <c r="V321" s="235"/>
    </row>
    <row r="322" spans="1:22" ht="12.75" customHeight="1">
      <c r="A322" s="235" t="s">
        <v>1579</v>
      </c>
      <c r="B322" s="238" t="s">
        <v>1580</v>
      </c>
      <c r="C322" s="235"/>
      <c r="D322" s="235"/>
      <c r="E322" s="235"/>
      <c r="F322" s="235"/>
      <c r="G322" s="235"/>
      <c r="H322" s="235"/>
      <c r="I322" s="235"/>
      <c r="J322" s="235"/>
      <c r="K322" s="235"/>
      <c r="L322" s="235"/>
      <c r="M322" s="235"/>
      <c r="N322" s="235"/>
      <c r="O322" s="235"/>
      <c r="P322" s="235"/>
      <c r="Q322" s="235"/>
      <c r="R322" s="235"/>
      <c r="S322" s="235"/>
      <c r="T322" s="235"/>
      <c r="U322" s="235"/>
      <c r="V322" s="235"/>
    </row>
    <row r="323" spans="1:22" ht="12.75" customHeight="1">
      <c r="A323" s="235" t="s">
        <v>1581</v>
      </c>
      <c r="B323" s="238" t="s">
        <v>1582</v>
      </c>
      <c r="C323" s="235"/>
      <c r="D323" s="235"/>
      <c r="E323" s="235"/>
      <c r="F323" s="235"/>
      <c r="G323" s="235"/>
      <c r="H323" s="235"/>
      <c r="I323" s="235"/>
      <c r="J323" s="235"/>
      <c r="K323" s="235"/>
      <c r="L323" s="235"/>
      <c r="M323" s="235"/>
      <c r="N323" s="235"/>
      <c r="O323" s="235"/>
      <c r="P323" s="235"/>
      <c r="Q323" s="235"/>
      <c r="R323" s="235"/>
      <c r="S323" s="235"/>
      <c r="T323" s="235"/>
      <c r="U323" s="235"/>
      <c r="V323" s="235"/>
    </row>
    <row r="324" spans="1:22" ht="12.75" customHeight="1">
      <c r="A324" s="235" t="s">
        <v>918</v>
      </c>
      <c r="B324" s="238" t="s">
        <v>1583</v>
      </c>
      <c r="C324" s="235"/>
      <c r="D324" s="235"/>
      <c r="E324" s="235"/>
      <c r="F324" s="235"/>
      <c r="G324" s="235"/>
      <c r="H324" s="235"/>
      <c r="I324" s="235"/>
      <c r="J324" s="235"/>
      <c r="K324" s="235"/>
      <c r="L324" s="235"/>
      <c r="M324" s="235"/>
      <c r="N324" s="235"/>
      <c r="O324" s="235"/>
      <c r="P324" s="235"/>
      <c r="Q324" s="235"/>
      <c r="R324" s="235"/>
      <c r="S324" s="235"/>
      <c r="T324" s="235"/>
      <c r="U324" s="235"/>
      <c r="V324" s="235"/>
    </row>
    <row r="325" spans="1:22" ht="12.75" customHeight="1">
      <c r="A325" s="235" t="s">
        <v>1584</v>
      </c>
      <c r="B325" s="238" t="s">
        <v>1585</v>
      </c>
      <c r="C325" s="235"/>
      <c r="D325" s="235"/>
      <c r="E325" s="235"/>
      <c r="F325" s="235"/>
      <c r="G325" s="235"/>
      <c r="H325" s="235"/>
      <c r="I325" s="235"/>
      <c r="J325" s="235"/>
      <c r="K325" s="235"/>
      <c r="L325" s="235"/>
      <c r="M325" s="235"/>
      <c r="N325" s="235"/>
      <c r="O325" s="235"/>
      <c r="P325" s="235"/>
      <c r="Q325" s="235"/>
      <c r="R325" s="235"/>
      <c r="S325" s="235"/>
      <c r="T325" s="235"/>
      <c r="U325" s="235"/>
      <c r="V325" s="235"/>
    </row>
    <row r="326" spans="1:22" ht="12.75" customHeight="1">
      <c r="A326" s="235" t="s">
        <v>1586</v>
      </c>
      <c r="B326" s="238" t="s">
        <v>1587</v>
      </c>
      <c r="C326" s="235"/>
      <c r="D326" s="235"/>
      <c r="E326" s="235"/>
      <c r="F326" s="235"/>
      <c r="G326" s="235"/>
      <c r="H326" s="235"/>
      <c r="I326" s="235"/>
      <c r="J326" s="235"/>
      <c r="K326" s="235"/>
      <c r="L326" s="235"/>
      <c r="M326" s="235"/>
      <c r="N326" s="235"/>
      <c r="O326" s="235"/>
      <c r="P326" s="235"/>
      <c r="Q326" s="235"/>
      <c r="R326" s="235"/>
      <c r="S326" s="235"/>
      <c r="T326" s="235"/>
      <c r="U326" s="235"/>
      <c r="V326" s="235"/>
    </row>
    <row r="327" spans="1:22" ht="12.75" customHeight="1">
      <c r="A327" s="235" t="s">
        <v>1588</v>
      </c>
      <c r="B327" s="238" t="s">
        <v>1589</v>
      </c>
      <c r="C327" s="235"/>
      <c r="D327" s="235"/>
      <c r="E327" s="235"/>
      <c r="F327" s="235"/>
      <c r="G327" s="235"/>
      <c r="H327" s="235"/>
      <c r="I327" s="235"/>
      <c r="J327" s="235"/>
      <c r="K327" s="235"/>
      <c r="L327" s="235"/>
      <c r="M327" s="235"/>
      <c r="N327" s="235"/>
      <c r="O327" s="235"/>
      <c r="P327" s="235"/>
      <c r="Q327" s="235"/>
      <c r="R327" s="235"/>
      <c r="S327" s="235"/>
      <c r="T327" s="235"/>
      <c r="U327" s="235"/>
      <c r="V327" s="235"/>
    </row>
    <row r="328" spans="1:22" ht="12.75" customHeight="1">
      <c r="A328" s="235" t="s">
        <v>1590</v>
      </c>
      <c r="B328" s="238" t="s">
        <v>1591</v>
      </c>
      <c r="C328" s="235"/>
      <c r="D328" s="235"/>
      <c r="E328" s="235"/>
      <c r="F328" s="235"/>
      <c r="G328" s="235"/>
      <c r="H328" s="235"/>
      <c r="I328" s="235"/>
      <c r="J328" s="235"/>
      <c r="K328" s="235"/>
      <c r="L328" s="235"/>
      <c r="M328" s="235"/>
      <c r="N328" s="235"/>
      <c r="O328" s="235"/>
      <c r="P328" s="235"/>
      <c r="Q328" s="235"/>
      <c r="R328" s="235"/>
      <c r="S328" s="235"/>
      <c r="T328" s="235"/>
      <c r="U328" s="235"/>
      <c r="V328" s="235"/>
    </row>
    <row r="329" spans="1:22" ht="12.75" customHeight="1">
      <c r="A329" s="235" t="s">
        <v>1592</v>
      </c>
      <c r="B329" s="238" t="s">
        <v>1593</v>
      </c>
      <c r="C329" s="235"/>
      <c r="D329" s="235"/>
      <c r="E329" s="235"/>
      <c r="F329" s="235"/>
      <c r="G329" s="235"/>
      <c r="H329" s="235"/>
      <c r="I329" s="235"/>
      <c r="J329" s="235"/>
      <c r="K329" s="235"/>
      <c r="L329" s="235"/>
      <c r="M329" s="235"/>
      <c r="N329" s="235"/>
      <c r="O329" s="235"/>
      <c r="P329" s="235"/>
      <c r="Q329" s="235"/>
      <c r="R329" s="235"/>
      <c r="S329" s="235"/>
      <c r="T329" s="235"/>
      <c r="U329" s="235"/>
      <c r="V329" s="235"/>
    </row>
    <row r="330" spans="1:22" ht="12.75" customHeight="1">
      <c r="A330" s="235" t="s">
        <v>836</v>
      </c>
      <c r="B330" s="238" t="s">
        <v>1594</v>
      </c>
      <c r="C330" s="235"/>
      <c r="D330" s="235"/>
      <c r="E330" s="235"/>
      <c r="F330" s="235"/>
      <c r="G330" s="235"/>
      <c r="H330" s="235"/>
      <c r="I330" s="235"/>
      <c r="J330" s="235"/>
      <c r="K330" s="235"/>
      <c r="L330" s="235"/>
      <c r="M330" s="235"/>
      <c r="N330" s="235"/>
      <c r="O330" s="235"/>
      <c r="P330" s="235"/>
      <c r="Q330" s="235"/>
      <c r="R330" s="235"/>
      <c r="S330" s="235"/>
      <c r="T330" s="235"/>
      <c r="U330" s="235"/>
      <c r="V330" s="235"/>
    </row>
    <row r="331" spans="1:22" ht="12.75" customHeight="1">
      <c r="A331" s="235" t="s">
        <v>1595</v>
      </c>
      <c r="B331" s="238" t="s">
        <v>1596</v>
      </c>
      <c r="C331" s="235"/>
      <c r="D331" s="235"/>
      <c r="E331" s="235"/>
      <c r="F331" s="235"/>
      <c r="G331" s="235"/>
      <c r="H331" s="235"/>
      <c r="I331" s="235"/>
      <c r="J331" s="235"/>
      <c r="K331" s="235"/>
      <c r="L331" s="235"/>
      <c r="M331" s="235"/>
      <c r="N331" s="235"/>
      <c r="O331" s="235"/>
      <c r="P331" s="235"/>
      <c r="Q331" s="235"/>
      <c r="R331" s="235"/>
      <c r="S331" s="235"/>
      <c r="T331" s="235"/>
      <c r="U331" s="235"/>
      <c r="V331" s="235"/>
    </row>
    <row r="332" spans="1:22" ht="12.75" customHeight="1">
      <c r="A332" s="235" t="s">
        <v>1597</v>
      </c>
      <c r="B332" s="238" t="s">
        <v>1598</v>
      </c>
      <c r="C332" s="235"/>
      <c r="D332" s="235"/>
      <c r="E332" s="235"/>
      <c r="F332" s="235"/>
      <c r="G332" s="235"/>
      <c r="H332" s="235"/>
      <c r="I332" s="235"/>
      <c r="J332" s="235"/>
      <c r="K332" s="235"/>
      <c r="L332" s="235"/>
      <c r="M332" s="235"/>
      <c r="N332" s="235"/>
      <c r="O332" s="235"/>
      <c r="P332" s="235"/>
      <c r="Q332" s="235"/>
      <c r="R332" s="235"/>
      <c r="S332" s="235"/>
      <c r="T332" s="235"/>
      <c r="U332" s="235"/>
      <c r="V332" s="235"/>
    </row>
    <row r="333" spans="1:22" ht="12.75" customHeight="1">
      <c r="A333" s="235" t="s">
        <v>421</v>
      </c>
      <c r="B333" s="238" t="s">
        <v>1599</v>
      </c>
      <c r="C333" s="235"/>
      <c r="D333" s="235"/>
      <c r="E333" s="235"/>
      <c r="F333" s="235"/>
      <c r="G333" s="235"/>
      <c r="H333" s="235"/>
      <c r="I333" s="235"/>
      <c r="J333" s="235"/>
      <c r="K333" s="235"/>
      <c r="L333" s="235"/>
      <c r="M333" s="235"/>
      <c r="N333" s="235"/>
      <c r="O333" s="235"/>
      <c r="P333" s="235"/>
      <c r="Q333" s="235"/>
      <c r="R333" s="235"/>
      <c r="S333" s="235"/>
      <c r="T333" s="235"/>
      <c r="U333" s="235"/>
      <c r="V333" s="235"/>
    </row>
    <row r="334" spans="1:22" ht="12.75" customHeight="1">
      <c r="A334" s="235" t="s">
        <v>1600</v>
      </c>
      <c r="B334" s="238" t="s">
        <v>1601</v>
      </c>
      <c r="C334" s="235"/>
      <c r="D334" s="235"/>
      <c r="E334" s="235"/>
      <c r="F334" s="235"/>
      <c r="G334" s="235"/>
      <c r="H334" s="235"/>
      <c r="I334" s="235"/>
      <c r="J334" s="235"/>
      <c r="K334" s="235"/>
      <c r="L334" s="235"/>
      <c r="M334" s="235"/>
      <c r="N334" s="235"/>
      <c r="O334" s="235"/>
      <c r="P334" s="235"/>
      <c r="Q334" s="235"/>
      <c r="R334" s="235"/>
      <c r="S334" s="235"/>
      <c r="T334" s="235"/>
      <c r="U334" s="235"/>
      <c r="V334" s="235"/>
    </row>
    <row r="335" spans="1:22" ht="12.75" customHeight="1">
      <c r="A335" s="235" t="s">
        <v>1602</v>
      </c>
      <c r="B335" s="238" t="s">
        <v>1603</v>
      </c>
      <c r="C335" s="235"/>
      <c r="D335" s="235"/>
      <c r="E335" s="235"/>
      <c r="F335" s="235"/>
      <c r="G335" s="235"/>
      <c r="H335" s="235"/>
      <c r="I335" s="235"/>
      <c r="J335" s="235"/>
      <c r="K335" s="235"/>
      <c r="L335" s="235"/>
      <c r="M335" s="235"/>
      <c r="N335" s="235"/>
      <c r="O335" s="235"/>
      <c r="P335" s="235"/>
      <c r="Q335" s="235"/>
      <c r="R335" s="235"/>
      <c r="S335" s="235"/>
      <c r="T335" s="235"/>
      <c r="U335" s="235"/>
      <c r="V335" s="235"/>
    </row>
    <row r="336" spans="1:22" ht="12.75" customHeight="1">
      <c r="A336" s="235" t="s">
        <v>1604</v>
      </c>
      <c r="B336" s="238" t="s">
        <v>1605</v>
      </c>
      <c r="C336" s="235"/>
      <c r="D336" s="235"/>
      <c r="E336" s="235"/>
      <c r="F336" s="235"/>
      <c r="G336" s="235"/>
      <c r="H336" s="235"/>
      <c r="I336" s="235"/>
      <c r="J336" s="235"/>
      <c r="K336" s="235"/>
      <c r="L336" s="235"/>
      <c r="M336" s="235"/>
      <c r="N336" s="235"/>
      <c r="O336" s="235"/>
      <c r="P336" s="235"/>
      <c r="Q336" s="235"/>
      <c r="R336" s="235"/>
      <c r="S336" s="235"/>
      <c r="T336" s="235"/>
      <c r="U336" s="235"/>
      <c r="V336" s="235"/>
    </row>
    <row r="337" spans="1:22" ht="12.75" customHeight="1">
      <c r="A337" s="235" t="s">
        <v>515</v>
      </c>
      <c r="B337" s="238" t="s">
        <v>1606</v>
      </c>
      <c r="C337" s="235"/>
      <c r="D337" s="235"/>
      <c r="E337" s="235"/>
      <c r="F337" s="235"/>
      <c r="G337" s="235"/>
      <c r="H337" s="235"/>
      <c r="I337" s="235"/>
      <c r="J337" s="235"/>
      <c r="K337" s="235"/>
      <c r="L337" s="235"/>
      <c r="M337" s="235"/>
      <c r="N337" s="235"/>
      <c r="O337" s="235"/>
      <c r="P337" s="235"/>
      <c r="Q337" s="235"/>
      <c r="R337" s="235"/>
      <c r="S337" s="235"/>
      <c r="T337" s="235"/>
      <c r="U337" s="235"/>
      <c r="V337" s="235"/>
    </row>
    <row r="338" spans="1:22" ht="12.75" customHeight="1">
      <c r="A338" s="235" t="s">
        <v>1607</v>
      </c>
      <c r="B338" s="238" t="s">
        <v>1608</v>
      </c>
      <c r="C338" s="235"/>
      <c r="D338" s="235"/>
      <c r="E338" s="235"/>
      <c r="F338" s="235"/>
      <c r="G338" s="235"/>
      <c r="H338" s="235"/>
      <c r="I338" s="235"/>
      <c r="J338" s="235"/>
      <c r="K338" s="235"/>
      <c r="L338" s="235"/>
      <c r="M338" s="235"/>
      <c r="N338" s="235"/>
      <c r="O338" s="235"/>
      <c r="P338" s="235"/>
      <c r="Q338" s="235"/>
      <c r="R338" s="235"/>
      <c r="S338" s="235"/>
      <c r="T338" s="235"/>
      <c r="U338" s="235"/>
      <c r="V338" s="235"/>
    </row>
    <row r="339" spans="1:22" ht="12.75" customHeight="1">
      <c r="A339" s="235" t="s">
        <v>1609</v>
      </c>
      <c r="B339" s="238" t="s">
        <v>1610</v>
      </c>
      <c r="C339" s="235"/>
      <c r="D339" s="235"/>
      <c r="E339" s="235"/>
      <c r="F339" s="235"/>
      <c r="G339" s="235"/>
      <c r="H339" s="235"/>
      <c r="I339" s="235"/>
      <c r="J339" s="235"/>
      <c r="K339" s="235"/>
      <c r="L339" s="235"/>
      <c r="M339" s="235"/>
      <c r="N339" s="235"/>
      <c r="O339" s="235"/>
      <c r="P339" s="235"/>
      <c r="Q339" s="235"/>
      <c r="R339" s="235"/>
      <c r="S339" s="235"/>
      <c r="T339" s="235"/>
      <c r="U339" s="235"/>
      <c r="V339" s="235"/>
    </row>
    <row r="340" spans="1:22" ht="12.75" customHeight="1">
      <c r="A340" s="235" t="s">
        <v>1611</v>
      </c>
      <c r="B340" s="238" t="s">
        <v>1612</v>
      </c>
      <c r="C340" s="235"/>
      <c r="D340" s="235"/>
      <c r="E340" s="235"/>
      <c r="F340" s="235"/>
      <c r="G340" s="235"/>
      <c r="H340" s="235"/>
      <c r="I340" s="235"/>
      <c r="J340" s="235"/>
      <c r="K340" s="235"/>
      <c r="L340" s="235"/>
      <c r="M340" s="235"/>
      <c r="N340" s="235"/>
      <c r="O340" s="235"/>
      <c r="P340" s="235"/>
      <c r="Q340" s="235"/>
      <c r="R340" s="235"/>
      <c r="S340" s="235"/>
      <c r="T340" s="235"/>
      <c r="U340" s="235"/>
      <c r="V340" s="235"/>
    </row>
    <row r="341" spans="1:22" ht="12.75" customHeight="1">
      <c r="A341" s="235" t="s">
        <v>1613</v>
      </c>
      <c r="B341" s="238" t="s">
        <v>1614</v>
      </c>
      <c r="C341" s="235"/>
      <c r="D341" s="235"/>
      <c r="E341" s="235"/>
      <c r="F341" s="235"/>
      <c r="G341" s="235"/>
      <c r="H341" s="235"/>
      <c r="I341" s="235"/>
      <c r="J341" s="235"/>
      <c r="K341" s="235"/>
      <c r="L341" s="235"/>
      <c r="M341" s="235"/>
      <c r="N341" s="235"/>
      <c r="O341" s="235"/>
      <c r="P341" s="235"/>
      <c r="Q341" s="235"/>
      <c r="R341" s="235"/>
      <c r="S341" s="235"/>
      <c r="T341" s="235"/>
      <c r="U341" s="235"/>
      <c r="V341" s="235"/>
    </row>
    <row r="342" spans="1:22" ht="12.75" customHeight="1">
      <c r="A342" s="235" t="s">
        <v>1615</v>
      </c>
      <c r="B342" s="238" t="s">
        <v>1616</v>
      </c>
      <c r="C342" s="235"/>
      <c r="D342" s="235"/>
      <c r="E342" s="235"/>
      <c r="F342" s="235"/>
      <c r="G342" s="235"/>
      <c r="H342" s="235"/>
      <c r="I342" s="235"/>
      <c r="J342" s="235"/>
      <c r="K342" s="235"/>
      <c r="L342" s="235"/>
      <c r="M342" s="235"/>
      <c r="N342" s="235"/>
      <c r="O342" s="235"/>
      <c r="P342" s="235"/>
      <c r="Q342" s="235"/>
      <c r="R342" s="235"/>
      <c r="S342" s="235"/>
      <c r="T342" s="235"/>
      <c r="U342" s="235"/>
      <c r="V342" s="235"/>
    </row>
    <row r="343" spans="1:22" ht="12.75" customHeight="1">
      <c r="A343" s="235" t="s">
        <v>1617</v>
      </c>
      <c r="B343" s="238" t="s">
        <v>1618</v>
      </c>
      <c r="C343" s="235"/>
      <c r="D343" s="235"/>
      <c r="E343" s="235"/>
      <c r="F343" s="235"/>
      <c r="G343" s="235"/>
      <c r="H343" s="235"/>
      <c r="I343" s="235"/>
      <c r="J343" s="235"/>
      <c r="K343" s="235"/>
      <c r="L343" s="235"/>
      <c r="M343" s="235"/>
      <c r="N343" s="235"/>
      <c r="O343" s="235"/>
      <c r="P343" s="235"/>
      <c r="Q343" s="235"/>
      <c r="R343" s="235"/>
      <c r="S343" s="235"/>
      <c r="T343" s="235"/>
      <c r="U343" s="235"/>
      <c r="V343" s="235"/>
    </row>
    <row r="344" spans="1:22" ht="12.75" customHeight="1">
      <c r="A344" s="235" t="s">
        <v>1619</v>
      </c>
      <c r="B344" s="238" t="s">
        <v>1620</v>
      </c>
      <c r="C344" s="235"/>
      <c r="D344" s="235"/>
      <c r="E344" s="235"/>
      <c r="F344" s="235"/>
      <c r="G344" s="235"/>
      <c r="H344" s="235"/>
      <c r="I344" s="235"/>
      <c r="J344" s="235"/>
      <c r="K344" s="235"/>
      <c r="L344" s="235"/>
      <c r="M344" s="235"/>
      <c r="N344" s="235"/>
      <c r="O344" s="235"/>
      <c r="P344" s="235"/>
      <c r="Q344" s="235"/>
      <c r="R344" s="235"/>
      <c r="S344" s="235"/>
      <c r="T344" s="235"/>
      <c r="U344" s="235"/>
      <c r="V344" s="235"/>
    </row>
    <row r="345" spans="1:22" ht="12.75" customHeight="1">
      <c r="A345" s="235" t="s">
        <v>1621</v>
      </c>
      <c r="B345" s="238" t="s">
        <v>1622</v>
      </c>
      <c r="C345" s="235"/>
      <c r="D345" s="235"/>
      <c r="E345" s="235"/>
      <c r="F345" s="235"/>
      <c r="G345" s="235"/>
      <c r="H345" s="235"/>
      <c r="I345" s="235"/>
      <c r="J345" s="235"/>
      <c r="K345" s="235"/>
      <c r="L345" s="235"/>
      <c r="M345" s="235"/>
      <c r="N345" s="235"/>
      <c r="O345" s="235"/>
      <c r="P345" s="235"/>
      <c r="Q345" s="235"/>
      <c r="R345" s="235"/>
      <c r="S345" s="235"/>
      <c r="T345" s="235"/>
      <c r="U345" s="235"/>
      <c r="V345" s="235"/>
    </row>
    <row r="346" spans="1:22" ht="12.75" customHeight="1">
      <c r="A346" s="235" t="s">
        <v>1623</v>
      </c>
      <c r="B346" s="238" t="s">
        <v>1624</v>
      </c>
      <c r="C346" s="235"/>
      <c r="D346" s="235"/>
      <c r="E346" s="235"/>
      <c r="F346" s="235"/>
      <c r="G346" s="235"/>
      <c r="H346" s="235"/>
      <c r="I346" s="235"/>
      <c r="J346" s="235"/>
      <c r="K346" s="235"/>
      <c r="L346" s="235"/>
      <c r="M346" s="235"/>
      <c r="N346" s="235"/>
      <c r="O346" s="235"/>
      <c r="P346" s="235"/>
      <c r="Q346" s="235"/>
      <c r="R346" s="235"/>
      <c r="S346" s="235"/>
      <c r="T346" s="235"/>
      <c r="U346" s="235"/>
      <c r="V346" s="235"/>
    </row>
    <row r="347" spans="1:22" ht="12.75" customHeight="1">
      <c r="A347" s="235" t="s">
        <v>1625</v>
      </c>
      <c r="B347" s="238" t="s">
        <v>1626</v>
      </c>
      <c r="C347" s="235"/>
      <c r="D347" s="235"/>
      <c r="E347" s="235"/>
      <c r="F347" s="235"/>
      <c r="G347" s="235"/>
      <c r="H347" s="235"/>
      <c r="I347" s="235"/>
      <c r="J347" s="235"/>
      <c r="K347" s="235"/>
      <c r="L347" s="235"/>
      <c r="M347" s="235"/>
      <c r="N347" s="235"/>
      <c r="O347" s="235"/>
      <c r="P347" s="235"/>
      <c r="Q347" s="235"/>
      <c r="R347" s="235"/>
      <c r="S347" s="235"/>
      <c r="T347" s="235"/>
      <c r="U347" s="235"/>
      <c r="V347" s="235"/>
    </row>
    <row r="348" spans="1:22" ht="12.75" customHeight="1">
      <c r="A348" s="235" t="s">
        <v>1627</v>
      </c>
      <c r="B348" s="238" t="s">
        <v>1628</v>
      </c>
      <c r="C348" s="235"/>
      <c r="D348" s="235"/>
      <c r="E348" s="235"/>
      <c r="F348" s="235"/>
      <c r="G348" s="235"/>
      <c r="H348" s="235"/>
      <c r="I348" s="235"/>
      <c r="J348" s="235"/>
      <c r="K348" s="235"/>
      <c r="L348" s="235"/>
      <c r="M348" s="235"/>
      <c r="N348" s="235"/>
      <c r="O348" s="235"/>
      <c r="P348" s="235"/>
      <c r="Q348" s="235"/>
      <c r="R348" s="235"/>
      <c r="S348" s="235"/>
      <c r="T348" s="235"/>
      <c r="U348" s="235"/>
      <c r="V348" s="235"/>
    </row>
    <row r="349" spans="1:22" ht="12.75" customHeight="1">
      <c r="A349" s="235" t="s">
        <v>1629</v>
      </c>
      <c r="B349" s="238" t="s">
        <v>1630</v>
      </c>
      <c r="C349" s="235"/>
      <c r="D349" s="235"/>
      <c r="E349" s="235"/>
      <c r="F349" s="235"/>
      <c r="G349" s="235"/>
      <c r="H349" s="235"/>
      <c r="I349" s="235"/>
      <c r="J349" s="235"/>
      <c r="K349" s="235"/>
      <c r="L349" s="235"/>
      <c r="M349" s="235"/>
      <c r="N349" s="235"/>
      <c r="O349" s="235"/>
      <c r="P349" s="235"/>
      <c r="Q349" s="235"/>
      <c r="R349" s="235"/>
      <c r="S349" s="235"/>
      <c r="T349" s="235"/>
      <c r="U349" s="235"/>
      <c r="V349" s="235"/>
    </row>
    <row r="350" spans="1:22" ht="12.75" customHeight="1">
      <c r="A350" s="235" t="s">
        <v>1631</v>
      </c>
      <c r="B350" s="238" t="s">
        <v>1632</v>
      </c>
      <c r="C350" s="235"/>
      <c r="D350" s="235"/>
      <c r="E350" s="235"/>
      <c r="F350" s="235"/>
      <c r="G350" s="235"/>
      <c r="H350" s="235"/>
      <c r="I350" s="235"/>
      <c r="J350" s="235"/>
      <c r="K350" s="235"/>
      <c r="L350" s="235"/>
      <c r="M350" s="235"/>
      <c r="N350" s="235"/>
      <c r="O350" s="235"/>
      <c r="P350" s="235"/>
      <c r="Q350" s="235"/>
      <c r="R350" s="235"/>
      <c r="S350" s="235"/>
      <c r="T350" s="235"/>
      <c r="U350" s="235"/>
      <c r="V350" s="235"/>
    </row>
    <row r="351" spans="1:22" ht="12.75" customHeight="1">
      <c r="A351" s="235" t="s">
        <v>1633</v>
      </c>
      <c r="B351" s="238" t="s">
        <v>1634</v>
      </c>
      <c r="C351" s="235"/>
      <c r="D351" s="235"/>
      <c r="E351" s="235"/>
      <c r="F351" s="235"/>
      <c r="G351" s="235"/>
      <c r="H351" s="235"/>
      <c r="I351" s="235"/>
      <c r="J351" s="235"/>
      <c r="K351" s="235"/>
      <c r="L351" s="235"/>
      <c r="M351" s="235"/>
      <c r="N351" s="235"/>
      <c r="O351" s="235"/>
      <c r="P351" s="235"/>
      <c r="Q351" s="235"/>
      <c r="R351" s="235"/>
      <c r="S351" s="235"/>
      <c r="T351" s="235"/>
      <c r="U351" s="235"/>
      <c r="V351" s="235"/>
    </row>
    <row r="352" spans="1:22" ht="12.75" customHeight="1">
      <c r="A352" s="235" t="s">
        <v>847</v>
      </c>
      <c r="B352" s="238" t="s">
        <v>1635</v>
      </c>
      <c r="C352" s="235"/>
      <c r="D352" s="235"/>
      <c r="E352" s="235"/>
      <c r="F352" s="235"/>
      <c r="G352" s="235"/>
      <c r="H352" s="235"/>
      <c r="I352" s="235"/>
      <c r="J352" s="235"/>
      <c r="K352" s="235"/>
      <c r="L352" s="235"/>
      <c r="M352" s="235"/>
      <c r="N352" s="235"/>
      <c r="O352" s="235"/>
      <c r="P352" s="235"/>
      <c r="Q352" s="235"/>
      <c r="R352" s="235"/>
      <c r="S352" s="235"/>
      <c r="T352" s="235"/>
      <c r="U352" s="235"/>
      <c r="V352" s="235"/>
    </row>
    <row r="353" spans="1:22" ht="12.75" customHeight="1">
      <c r="A353" s="235" t="s">
        <v>1636</v>
      </c>
      <c r="B353" s="238" t="s">
        <v>1637</v>
      </c>
      <c r="C353" s="235"/>
      <c r="D353" s="235"/>
      <c r="E353" s="235"/>
      <c r="F353" s="235"/>
      <c r="G353" s="235"/>
      <c r="H353" s="235"/>
      <c r="I353" s="235"/>
      <c r="J353" s="235"/>
      <c r="K353" s="235"/>
      <c r="L353" s="235"/>
      <c r="M353" s="235"/>
      <c r="N353" s="235"/>
      <c r="O353" s="235"/>
      <c r="P353" s="235"/>
      <c r="Q353" s="235"/>
      <c r="R353" s="235"/>
      <c r="S353" s="235"/>
      <c r="T353" s="235"/>
      <c r="U353" s="235"/>
      <c r="V353" s="235"/>
    </row>
    <row r="354" spans="1:22" ht="12.75" customHeight="1">
      <c r="A354" s="235" t="s">
        <v>1638</v>
      </c>
      <c r="B354" s="238" t="s">
        <v>1639</v>
      </c>
      <c r="C354" s="235"/>
      <c r="D354" s="235"/>
      <c r="E354" s="235"/>
      <c r="F354" s="235"/>
      <c r="G354" s="235"/>
      <c r="H354" s="235"/>
      <c r="I354" s="235"/>
      <c r="J354" s="235"/>
      <c r="K354" s="235"/>
      <c r="L354" s="235"/>
      <c r="M354" s="235"/>
      <c r="N354" s="235"/>
      <c r="O354" s="235"/>
      <c r="P354" s="235"/>
      <c r="Q354" s="235"/>
      <c r="R354" s="235"/>
      <c r="S354" s="235"/>
      <c r="T354" s="235"/>
      <c r="U354" s="235"/>
      <c r="V354" s="235"/>
    </row>
    <row r="355" spans="1:22" ht="12.75" customHeight="1">
      <c r="A355" s="235" t="s">
        <v>1640</v>
      </c>
      <c r="B355" s="238" t="s">
        <v>1641</v>
      </c>
      <c r="C355" s="235"/>
      <c r="D355" s="235"/>
      <c r="E355" s="235"/>
      <c r="F355" s="235"/>
      <c r="G355" s="235"/>
      <c r="H355" s="235"/>
      <c r="I355" s="235"/>
      <c r="J355" s="235"/>
      <c r="K355" s="235"/>
      <c r="L355" s="235"/>
      <c r="M355" s="235"/>
      <c r="N355" s="235"/>
      <c r="O355" s="235"/>
      <c r="P355" s="235"/>
      <c r="Q355" s="235"/>
      <c r="R355" s="235"/>
      <c r="S355" s="235"/>
      <c r="T355" s="235"/>
      <c r="U355" s="235"/>
      <c r="V355" s="235"/>
    </row>
    <row r="356" spans="1:22" ht="12.75" customHeight="1">
      <c r="A356" s="235" t="s">
        <v>1642</v>
      </c>
      <c r="B356" s="238" t="s">
        <v>1643</v>
      </c>
      <c r="C356" s="235"/>
      <c r="D356" s="235"/>
      <c r="E356" s="235"/>
      <c r="F356" s="235"/>
      <c r="G356" s="235"/>
      <c r="H356" s="235"/>
      <c r="I356" s="235"/>
      <c r="J356" s="235"/>
      <c r="K356" s="235"/>
      <c r="L356" s="235"/>
      <c r="M356" s="235"/>
      <c r="N356" s="235"/>
      <c r="O356" s="235"/>
      <c r="P356" s="235"/>
      <c r="Q356" s="235"/>
      <c r="R356" s="235"/>
      <c r="S356" s="235"/>
      <c r="T356" s="235"/>
      <c r="U356" s="235"/>
      <c r="V356" s="235"/>
    </row>
    <row r="357" spans="1:22" ht="12.75" customHeight="1">
      <c r="A357" s="235" t="s">
        <v>934</v>
      </c>
      <c r="B357" s="238" t="s">
        <v>1644</v>
      </c>
      <c r="C357" s="235"/>
      <c r="D357" s="235"/>
      <c r="E357" s="235"/>
      <c r="F357" s="235"/>
      <c r="G357" s="235"/>
      <c r="H357" s="235"/>
      <c r="I357" s="235"/>
      <c r="J357" s="235"/>
      <c r="K357" s="235"/>
      <c r="L357" s="235"/>
      <c r="M357" s="235"/>
      <c r="N357" s="235"/>
      <c r="O357" s="235"/>
      <c r="P357" s="235"/>
      <c r="Q357" s="235"/>
      <c r="R357" s="235"/>
      <c r="S357" s="235"/>
      <c r="T357" s="235"/>
      <c r="U357" s="235"/>
      <c r="V357" s="235"/>
    </row>
    <row r="358" spans="1:22" ht="12.75" customHeight="1">
      <c r="A358" s="235" t="s">
        <v>1645</v>
      </c>
      <c r="B358" s="238" t="s">
        <v>1646</v>
      </c>
      <c r="C358" s="235"/>
      <c r="D358" s="235"/>
      <c r="E358" s="235"/>
      <c r="F358" s="235"/>
      <c r="G358" s="235"/>
      <c r="H358" s="235"/>
      <c r="I358" s="235"/>
      <c r="J358" s="235"/>
      <c r="K358" s="235"/>
      <c r="L358" s="235"/>
      <c r="M358" s="235"/>
      <c r="N358" s="235"/>
      <c r="O358" s="235"/>
      <c r="P358" s="235"/>
      <c r="Q358" s="235"/>
      <c r="R358" s="235"/>
      <c r="S358" s="235"/>
      <c r="T358" s="235"/>
      <c r="U358" s="235"/>
      <c r="V358" s="235"/>
    </row>
    <row r="359" spans="1:22" ht="12.75" customHeight="1">
      <c r="A359" s="239" t="s">
        <v>376</v>
      </c>
      <c r="B359" s="238" t="str">
        <f>CONCATENATE(B249,"; ",B250,"; ",B255)</f>
        <v>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v>
      </c>
      <c r="C359" s="235"/>
      <c r="D359" s="235"/>
      <c r="E359" s="235"/>
      <c r="F359" s="235"/>
      <c r="G359" s="235"/>
      <c r="H359" s="235"/>
      <c r="I359" s="235"/>
      <c r="J359" s="235"/>
      <c r="K359" s="235"/>
      <c r="L359" s="235"/>
      <c r="M359" s="235"/>
      <c r="N359" s="235"/>
      <c r="O359" s="235"/>
      <c r="P359" s="235"/>
      <c r="Q359" s="235"/>
      <c r="R359" s="235"/>
      <c r="S359" s="235"/>
      <c r="T359" s="235"/>
      <c r="U359" s="235"/>
      <c r="V359" s="235"/>
    </row>
    <row r="360" spans="1:22" ht="12.75" customHeight="1">
      <c r="A360" s="239" t="s">
        <v>1647</v>
      </c>
      <c r="B360" s="238" t="str">
        <f>CONCATENATE(B260,"; ",B261,"; ",B262,"; ",B263,"; ",B256,"; ",B310,"; ",B313,"; ",B342)</f>
        <v>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v>
      </c>
      <c r="C360" s="235"/>
      <c r="D360" s="235"/>
      <c r="E360" s="235"/>
      <c r="F360" s="235"/>
      <c r="G360" s="235"/>
      <c r="H360" s="235"/>
      <c r="I360" s="235"/>
      <c r="J360" s="235"/>
      <c r="K360" s="235"/>
      <c r="L360" s="235"/>
      <c r="M360" s="235"/>
      <c r="N360" s="235"/>
      <c r="O360" s="235"/>
      <c r="P360" s="235"/>
      <c r="Q360" s="235"/>
      <c r="R360" s="235"/>
      <c r="S360" s="235"/>
      <c r="T360" s="235"/>
      <c r="U360" s="235"/>
      <c r="V360" s="235"/>
    </row>
    <row r="361" spans="1:22" ht="12.75" customHeight="1">
      <c r="A361" s="239" t="s">
        <v>413</v>
      </c>
      <c r="B361" s="238" t="str">
        <f>CONCATENATE(B255,"; ",B275,"; ",B276,"; ",B277,"; ",B278,"; ",B285,"; ",B306,"; ",B311,";",B326,";",B327)</f>
        <v>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v>
      </c>
      <c r="C361" s="235"/>
      <c r="D361" s="235"/>
      <c r="E361" s="235"/>
      <c r="F361" s="235"/>
      <c r="G361" s="235"/>
      <c r="H361" s="235"/>
      <c r="I361" s="235"/>
      <c r="J361" s="235"/>
      <c r="K361" s="235"/>
      <c r="L361" s="235"/>
      <c r="M361" s="235"/>
      <c r="N361" s="235"/>
      <c r="O361" s="235"/>
      <c r="P361" s="235"/>
      <c r="Q361" s="235"/>
      <c r="R361" s="235"/>
      <c r="S361" s="235"/>
      <c r="T361" s="235"/>
      <c r="U361" s="235"/>
      <c r="V361" s="235"/>
    </row>
    <row r="362" spans="1:22" ht="12.75" customHeight="1">
      <c r="A362" s="235" t="s">
        <v>433</v>
      </c>
      <c r="B362" s="238" t="str">
        <f>CONCATENATE(B285,"; ",B286)</f>
        <v>Track, review, approve or disapprove, and log changes to organizational systems.; Analyze the security impact of changes prior to implementation.</v>
      </c>
      <c r="C362" s="235"/>
      <c r="D362" s="235"/>
      <c r="E362" s="235"/>
      <c r="F362" s="235"/>
      <c r="G362" s="235"/>
      <c r="H362" s="235"/>
      <c r="I362" s="235"/>
      <c r="J362" s="235"/>
      <c r="K362" s="235"/>
      <c r="L362" s="235"/>
      <c r="M362" s="235"/>
      <c r="N362" s="235"/>
      <c r="O362" s="235"/>
      <c r="P362" s="235"/>
      <c r="Q362" s="235"/>
      <c r="R362" s="235"/>
      <c r="S362" s="235"/>
      <c r="T362" s="235"/>
      <c r="U362" s="235"/>
      <c r="V362" s="235"/>
    </row>
    <row r="363" spans="1:22" ht="12.75" customHeight="1">
      <c r="A363" s="239" t="s">
        <v>442</v>
      </c>
      <c r="B363" s="238" t="str">
        <f>CONCATENATE(B251,";",B312)</f>
        <v>Control the flow of CUI in accordance with approved authorizations.;Protect (i.e., physically control and securely store) system media containing CUI, both paper and digital.</v>
      </c>
      <c r="C363" s="235"/>
      <c r="D363" s="235"/>
      <c r="E363" s="235"/>
      <c r="F363" s="235"/>
      <c r="G363" s="235"/>
      <c r="H363" s="235"/>
      <c r="I363" s="235"/>
      <c r="J363" s="235"/>
      <c r="K363" s="235"/>
      <c r="L363" s="235"/>
      <c r="M363" s="235"/>
      <c r="N363" s="235"/>
      <c r="O363" s="235"/>
      <c r="P363" s="235"/>
      <c r="Q363" s="235"/>
      <c r="R363" s="235"/>
      <c r="S363" s="235"/>
      <c r="T363" s="235"/>
      <c r="U363" s="235"/>
      <c r="V363" s="235"/>
    </row>
    <row r="364" spans="1:22" ht="12.75" customHeight="1">
      <c r="A364" s="235" t="s">
        <v>447</v>
      </c>
      <c r="B364" s="238" t="str">
        <f>CONCATENATE(B267,";",B312)</f>
        <v>Encrypt CUI on mobile devices and mobile computing platforms.21;Protect (i.e., physically control and securely store) system media containing CUI, both paper and digital.</v>
      </c>
      <c r="C364" s="235"/>
      <c r="D364" s="235"/>
      <c r="E364" s="235"/>
      <c r="F364" s="235"/>
      <c r="G364" s="235"/>
      <c r="H364" s="235"/>
      <c r="I364" s="235"/>
      <c r="J364" s="235"/>
      <c r="K364" s="235"/>
      <c r="L364" s="235"/>
      <c r="M364" s="235"/>
      <c r="N364" s="235"/>
      <c r="O364" s="235"/>
      <c r="P364" s="235"/>
      <c r="Q364" s="235"/>
      <c r="R364" s="235"/>
      <c r="S364" s="235"/>
      <c r="T364" s="235"/>
      <c r="U364" s="235"/>
      <c r="V364" s="235"/>
    </row>
    <row r="365" spans="1:22" ht="12.75" customHeight="1">
      <c r="A365" s="235" t="s">
        <v>456</v>
      </c>
      <c r="B365" s="238" t="str">
        <f>CONCATENATE(B306,";",B307,";",B314)</f>
        <v>Perform maintenance on organizational systems.;Provide controls on the tools, techniques, mechanisms, and personnel used to conduct system maintenance.;Sanitize or destroy system media containing CUI before disposal or release for reuse.</v>
      </c>
      <c r="C365" s="235"/>
      <c r="D365" s="235"/>
      <c r="E365" s="235"/>
      <c r="F365" s="235"/>
      <c r="G365" s="235"/>
      <c r="H365" s="235"/>
      <c r="I365" s="235"/>
      <c r="J365" s="235"/>
      <c r="K365" s="235"/>
      <c r="L365" s="235"/>
      <c r="M365" s="235"/>
      <c r="N365" s="235"/>
      <c r="O365" s="235"/>
      <c r="P365" s="235"/>
      <c r="Q365" s="235"/>
      <c r="R365" s="235"/>
      <c r="S365" s="235"/>
      <c r="T365" s="235"/>
      <c r="U365" s="235"/>
      <c r="V365" s="235"/>
    </row>
    <row r="366" spans="1:22" ht="12.75" customHeight="1">
      <c r="A366" s="235" t="s">
        <v>472</v>
      </c>
      <c r="B366" s="238" t="str">
        <f>CONCATENATE(B312,";",B313)</f>
        <v>Protect (i.e., physically control and securely store) system media containing CUI, both paper and digital.;Limit access to CUI on system media to authorized users.</v>
      </c>
      <c r="C366" s="235"/>
      <c r="D366" s="235"/>
      <c r="E366" s="235"/>
      <c r="F366" s="235"/>
      <c r="G366" s="235"/>
      <c r="H366" s="235"/>
      <c r="I366" s="235"/>
      <c r="J366" s="235"/>
      <c r="K366" s="235"/>
      <c r="L366" s="235"/>
      <c r="M366" s="235"/>
      <c r="N366" s="235"/>
      <c r="O366" s="235"/>
      <c r="P366" s="235"/>
      <c r="Q366" s="235"/>
      <c r="R366" s="235"/>
      <c r="S366" s="235"/>
      <c r="T366" s="235"/>
      <c r="U366" s="235"/>
      <c r="V366" s="235"/>
    </row>
    <row r="367" spans="1:22" ht="12.75" customHeight="1">
      <c r="A367" s="235" t="s">
        <v>490</v>
      </c>
      <c r="B367" s="238" t="str">
        <f>CONCATENATE(B303,";",B357,";",B358)</f>
        <v>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v>
      </c>
      <c r="C367" s="235"/>
      <c r="D367" s="235"/>
      <c r="E367" s="235"/>
      <c r="F367" s="235"/>
      <c r="G367" s="235"/>
      <c r="H367" s="235"/>
      <c r="I367" s="235"/>
      <c r="J367" s="235"/>
      <c r="K367" s="235"/>
      <c r="L367" s="235"/>
      <c r="M367" s="235"/>
      <c r="N367" s="235"/>
      <c r="O367" s="235"/>
      <c r="P367" s="235"/>
      <c r="Q367" s="235"/>
      <c r="R367" s="235"/>
      <c r="S367" s="235"/>
      <c r="T367" s="235"/>
      <c r="U367" s="235"/>
      <c r="V367" s="235"/>
    </row>
    <row r="368" spans="1:22" ht="12.75" customHeight="1">
      <c r="A368" s="239" t="s">
        <v>499</v>
      </c>
      <c r="B368" s="238" t="str">
        <f>CONCATENATE(B313,"; ",B323,"; ",B324,"; ",B327,"; ",B328,"; ",B332)</f>
        <v>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v>
      </c>
      <c r="C368" s="235"/>
      <c r="D368" s="235"/>
      <c r="E368" s="235"/>
      <c r="F368" s="235"/>
      <c r="G368" s="235"/>
      <c r="H368" s="235"/>
      <c r="I368" s="235"/>
      <c r="J368" s="235"/>
      <c r="K368" s="235"/>
      <c r="L368" s="235"/>
      <c r="M368" s="235"/>
      <c r="N368" s="235"/>
      <c r="O368" s="235"/>
      <c r="P368" s="235"/>
      <c r="Q368" s="235"/>
      <c r="R368" s="235"/>
      <c r="S368" s="235"/>
      <c r="T368" s="235"/>
      <c r="U368" s="235"/>
      <c r="V368" s="235"/>
    </row>
    <row r="369" spans="1:22" ht="12.75" customHeight="1">
      <c r="A369" s="239" t="s">
        <v>505</v>
      </c>
      <c r="B369" s="238" t="str">
        <f>CONCATENATE(B312,";",B316,";",B318)</f>
        <v>Protect (i.e., physically control and securely store) system media containing CUI, both paper and digital.;Control access to media containing CUI and maintain accountability for media during transport outside of controlled areas.;Control the use of removable media on system components.</v>
      </c>
      <c r="C369" s="235"/>
      <c r="D369" s="235"/>
      <c r="E369" s="235"/>
      <c r="F369" s="235"/>
      <c r="G369" s="235"/>
      <c r="H369" s="235"/>
      <c r="I369" s="235"/>
      <c r="J369" s="235"/>
      <c r="K369" s="235"/>
      <c r="L369" s="235"/>
      <c r="M369" s="235"/>
      <c r="N369" s="235"/>
      <c r="O369" s="235"/>
      <c r="P369" s="235"/>
      <c r="Q369" s="235"/>
      <c r="R369" s="235"/>
      <c r="S369" s="235"/>
      <c r="T369" s="235"/>
      <c r="U369" s="235"/>
      <c r="V369" s="235"/>
    </row>
    <row r="370" spans="1:22" ht="12.75" customHeight="1">
      <c r="A370" s="235" t="s">
        <v>510</v>
      </c>
      <c r="B370" s="238" t="str">
        <f>CONCATENATE(B321,";",B322)</f>
        <v>Screen individuals prior to authorizing access to organizational systems containing CUI.;Ensure that organizational systems containing CUI are protected during and after personnel actions such as terminations and transfers.</v>
      </c>
      <c r="C370" s="235"/>
      <c r="D370" s="235"/>
      <c r="E370" s="235"/>
      <c r="F370" s="235"/>
      <c r="G370" s="235"/>
      <c r="H370" s="235"/>
      <c r="I370" s="235"/>
      <c r="J370" s="235"/>
      <c r="K370" s="235"/>
      <c r="L370" s="235"/>
      <c r="M370" s="235"/>
      <c r="N370" s="235"/>
      <c r="O370" s="235"/>
      <c r="P370" s="235"/>
      <c r="Q370" s="235"/>
      <c r="R370" s="235"/>
      <c r="S370" s="235"/>
      <c r="T370" s="235"/>
      <c r="U370" s="235"/>
      <c r="V370" s="235"/>
    </row>
    <row r="371" spans="1:22" ht="12.75" customHeight="1">
      <c r="A371" s="235" t="s">
        <v>518</v>
      </c>
      <c r="B371" s="238" t="str">
        <f>CONCATENATE(B303,";",B333)</f>
        <v>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v>
      </c>
      <c r="C371" s="235"/>
      <c r="D371" s="235"/>
      <c r="E371" s="235"/>
      <c r="F371" s="235"/>
      <c r="G371" s="235"/>
      <c r="H371" s="235"/>
      <c r="I371" s="235"/>
      <c r="J371" s="235"/>
      <c r="K371" s="235"/>
      <c r="L371" s="235"/>
      <c r="M371" s="235"/>
      <c r="N371" s="235"/>
      <c r="O371" s="235"/>
      <c r="P371" s="235"/>
      <c r="Q371" s="235"/>
      <c r="R371" s="235"/>
      <c r="S371" s="235"/>
      <c r="T371" s="235"/>
      <c r="U371" s="235"/>
      <c r="V371" s="235"/>
    </row>
    <row r="372" spans="1:22" ht="12.75" customHeight="1">
      <c r="A372" s="239" t="s">
        <v>528</v>
      </c>
      <c r="B372" s="238" t="str">
        <f>CONCATENATE(B266,";",B306,";",B338)</f>
        <v>Control connection of mobile devices.;Perform maintenance on organizational systems.;Separate user functionality from system management functionality.</v>
      </c>
      <c r="C372" s="235"/>
      <c r="D372" s="235"/>
      <c r="E372" s="235"/>
      <c r="F372" s="235"/>
      <c r="G372" s="235"/>
      <c r="H372" s="235"/>
      <c r="I372" s="235"/>
      <c r="J372" s="235"/>
      <c r="K372" s="235"/>
      <c r="L372" s="235"/>
      <c r="M372" s="235"/>
      <c r="N372" s="235"/>
      <c r="O372" s="235"/>
      <c r="P372" s="235"/>
      <c r="Q372" s="235"/>
      <c r="R372" s="235"/>
      <c r="S372" s="235"/>
      <c r="T372" s="235"/>
      <c r="U372" s="235"/>
      <c r="V372" s="235"/>
    </row>
    <row r="373" spans="1:22" ht="12.75" customHeight="1">
      <c r="A373" s="239" t="s">
        <v>534</v>
      </c>
      <c r="B373" s="238" t="str">
        <f>CONCATENATE(B329,";",B330,";",B331)</f>
        <v>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v>
      </c>
      <c r="C373" s="235"/>
      <c r="D373" s="235"/>
      <c r="E373" s="235"/>
      <c r="F373" s="235"/>
      <c r="G373" s="235"/>
      <c r="H373" s="235"/>
      <c r="I373" s="235"/>
      <c r="J373" s="235"/>
      <c r="K373" s="235"/>
      <c r="L373" s="235"/>
      <c r="M373" s="235"/>
      <c r="N373" s="235"/>
      <c r="O373" s="235"/>
      <c r="P373" s="235"/>
      <c r="Q373" s="235"/>
      <c r="R373" s="235"/>
      <c r="S373" s="235"/>
      <c r="T373" s="235"/>
      <c r="U373" s="235"/>
      <c r="V373" s="235"/>
    </row>
    <row r="374" spans="1:22" ht="12.75" customHeight="1">
      <c r="A374" s="240" t="s">
        <v>1648</v>
      </c>
      <c r="B374" s="241" t="s">
        <v>1649</v>
      </c>
      <c r="C374" s="235"/>
      <c r="D374" s="235"/>
      <c r="E374" s="235"/>
      <c r="F374" s="235"/>
      <c r="G374" s="235"/>
      <c r="H374" s="235"/>
      <c r="I374" s="235"/>
      <c r="J374" s="235"/>
      <c r="K374" s="235"/>
      <c r="L374" s="235"/>
      <c r="M374" s="235"/>
      <c r="N374" s="235"/>
      <c r="O374" s="235"/>
      <c r="P374" s="235"/>
      <c r="Q374" s="235"/>
      <c r="R374" s="235"/>
      <c r="S374" s="235"/>
      <c r="T374" s="235"/>
      <c r="U374" s="235"/>
      <c r="V374" s="235"/>
    </row>
    <row r="375" spans="1:22" ht="12.75" customHeight="1">
      <c r="A375" s="240" t="s">
        <v>1650</v>
      </c>
      <c r="B375" s="241" t="s">
        <v>1651</v>
      </c>
      <c r="C375" s="235"/>
      <c r="D375" s="235"/>
      <c r="E375" s="235"/>
      <c r="F375" s="235"/>
      <c r="G375" s="235"/>
      <c r="H375" s="235"/>
      <c r="I375" s="235"/>
      <c r="J375" s="235"/>
      <c r="K375" s="235"/>
      <c r="L375" s="235"/>
      <c r="M375" s="235"/>
      <c r="N375" s="235"/>
      <c r="O375" s="235"/>
      <c r="P375" s="235"/>
      <c r="Q375" s="235"/>
      <c r="R375" s="235"/>
      <c r="S375" s="235"/>
      <c r="T375" s="235"/>
      <c r="U375" s="235"/>
      <c r="V375" s="235"/>
    </row>
    <row r="376" spans="1:22" ht="12.75" customHeight="1">
      <c r="A376" s="240" t="s">
        <v>1652</v>
      </c>
      <c r="B376" s="241" t="s">
        <v>1653</v>
      </c>
      <c r="C376" s="235"/>
      <c r="D376" s="235"/>
      <c r="E376" s="235"/>
      <c r="F376" s="235"/>
      <c r="G376" s="235"/>
      <c r="H376" s="235"/>
      <c r="I376" s="235"/>
      <c r="J376" s="235"/>
      <c r="K376" s="235"/>
      <c r="L376" s="235"/>
      <c r="M376" s="235"/>
      <c r="N376" s="235"/>
      <c r="O376" s="235"/>
      <c r="P376" s="235"/>
      <c r="Q376" s="235"/>
      <c r="R376" s="235"/>
      <c r="S376" s="235"/>
      <c r="T376" s="235"/>
      <c r="U376" s="235"/>
      <c r="V376" s="235"/>
    </row>
    <row r="377" spans="1:22" ht="12.75" customHeight="1">
      <c r="A377" s="240" t="s">
        <v>1654</v>
      </c>
      <c r="B377" s="241" t="s">
        <v>1655</v>
      </c>
      <c r="C377" s="235"/>
      <c r="D377" s="235"/>
      <c r="E377" s="235"/>
      <c r="F377" s="235"/>
      <c r="G377" s="235"/>
      <c r="H377" s="235"/>
      <c r="I377" s="235"/>
      <c r="J377" s="235"/>
      <c r="K377" s="235"/>
      <c r="L377" s="235"/>
      <c r="M377" s="235"/>
      <c r="N377" s="235"/>
      <c r="O377" s="235"/>
      <c r="P377" s="235"/>
      <c r="Q377" s="235"/>
      <c r="R377" s="235"/>
      <c r="S377" s="235"/>
      <c r="T377" s="235"/>
      <c r="U377" s="235"/>
      <c r="V377" s="235"/>
    </row>
    <row r="378" spans="1:22" ht="12.75" customHeight="1">
      <c r="A378" s="240" t="s">
        <v>1656</v>
      </c>
      <c r="B378" s="241" t="s">
        <v>1657</v>
      </c>
      <c r="C378" s="235"/>
      <c r="D378" s="235"/>
      <c r="E378" s="235"/>
      <c r="F378" s="235"/>
      <c r="G378" s="235"/>
      <c r="H378" s="235"/>
      <c r="I378" s="235"/>
      <c r="J378" s="235"/>
      <c r="K378" s="235"/>
      <c r="L378" s="235"/>
      <c r="M378" s="235"/>
      <c r="N378" s="235"/>
      <c r="O378" s="235"/>
      <c r="P378" s="235"/>
      <c r="Q378" s="235"/>
      <c r="R378" s="235"/>
      <c r="S378" s="235"/>
      <c r="T378" s="235"/>
      <c r="U378" s="235"/>
      <c r="V378" s="235"/>
    </row>
    <row r="379" spans="1:22" ht="12.75" customHeight="1">
      <c r="A379" s="240" t="s">
        <v>1658</v>
      </c>
      <c r="B379" s="241" t="s">
        <v>1659</v>
      </c>
      <c r="C379" s="235"/>
      <c r="D379" s="235"/>
      <c r="E379" s="235"/>
      <c r="F379" s="235"/>
      <c r="G379" s="235"/>
      <c r="H379" s="235"/>
      <c r="I379" s="235"/>
      <c r="J379" s="235"/>
      <c r="K379" s="235"/>
      <c r="L379" s="235"/>
      <c r="M379" s="235"/>
      <c r="N379" s="235"/>
      <c r="O379" s="235"/>
      <c r="P379" s="235"/>
      <c r="Q379" s="235"/>
      <c r="R379" s="235"/>
      <c r="S379" s="235"/>
      <c r="T379" s="235"/>
      <c r="U379" s="235"/>
      <c r="V379" s="235"/>
    </row>
    <row r="380" spans="1:22" ht="12.75" customHeight="1">
      <c r="A380" s="240" t="s">
        <v>1660</v>
      </c>
      <c r="B380" s="241" t="s">
        <v>1661</v>
      </c>
      <c r="C380" s="235"/>
      <c r="D380" s="235"/>
      <c r="E380" s="235"/>
      <c r="F380" s="235"/>
      <c r="G380" s="235"/>
      <c r="H380" s="235"/>
      <c r="I380" s="235"/>
      <c r="J380" s="235"/>
      <c r="K380" s="235"/>
      <c r="L380" s="235"/>
      <c r="M380" s="235"/>
      <c r="N380" s="235"/>
      <c r="O380" s="235"/>
      <c r="P380" s="235"/>
      <c r="Q380" s="235"/>
      <c r="R380" s="235"/>
      <c r="S380" s="235"/>
      <c r="T380" s="235"/>
      <c r="U380" s="235"/>
      <c r="V380" s="235"/>
    </row>
    <row r="381" spans="1:22" ht="12.75" customHeight="1">
      <c r="A381" s="240" t="s">
        <v>1662</v>
      </c>
      <c r="B381" s="241" t="s">
        <v>1663</v>
      </c>
      <c r="C381" s="235"/>
      <c r="D381" s="235"/>
      <c r="E381" s="235"/>
      <c r="F381" s="235"/>
      <c r="G381" s="235"/>
      <c r="H381" s="235"/>
      <c r="I381" s="235"/>
      <c r="J381" s="235"/>
      <c r="K381" s="235"/>
      <c r="L381" s="235"/>
      <c r="M381" s="235"/>
      <c r="N381" s="235"/>
      <c r="O381" s="235"/>
      <c r="P381" s="235"/>
      <c r="Q381" s="235"/>
      <c r="R381" s="235"/>
      <c r="S381" s="235"/>
      <c r="T381" s="235"/>
      <c r="U381" s="235"/>
      <c r="V381" s="235"/>
    </row>
    <row r="382" spans="1:22" ht="12.75" customHeight="1">
      <c r="A382" s="240" t="s">
        <v>1664</v>
      </c>
      <c r="B382" s="241" t="s">
        <v>1665</v>
      </c>
      <c r="C382" s="235"/>
      <c r="D382" s="235"/>
      <c r="E382" s="235"/>
      <c r="F382" s="235"/>
      <c r="G382" s="235"/>
      <c r="H382" s="235"/>
      <c r="I382" s="235"/>
      <c r="J382" s="235"/>
      <c r="K382" s="235"/>
      <c r="L382" s="235"/>
      <c r="M382" s="235"/>
      <c r="N382" s="235"/>
      <c r="O382" s="235"/>
      <c r="P382" s="235"/>
      <c r="Q382" s="235"/>
      <c r="R382" s="235"/>
      <c r="S382" s="235"/>
      <c r="T382" s="235"/>
      <c r="U382" s="235"/>
      <c r="V382" s="235"/>
    </row>
    <row r="383" spans="1:22" ht="12.75" customHeight="1">
      <c r="A383" s="240" t="s">
        <v>1666</v>
      </c>
      <c r="B383" s="241" t="s">
        <v>1667</v>
      </c>
      <c r="C383" s="235"/>
      <c r="D383" s="235"/>
      <c r="E383" s="235"/>
      <c r="F383" s="235"/>
      <c r="G383" s="235"/>
      <c r="H383" s="235"/>
      <c r="I383" s="235"/>
      <c r="J383" s="235"/>
      <c r="K383" s="235"/>
      <c r="L383" s="235"/>
      <c r="M383" s="235"/>
      <c r="N383" s="235"/>
      <c r="O383" s="235"/>
      <c r="P383" s="235"/>
      <c r="Q383" s="235"/>
      <c r="R383" s="235"/>
      <c r="S383" s="235"/>
      <c r="T383" s="235"/>
      <c r="U383" s="235"/>
      <c r="V383" s="235"/>
    </row>
    <row r="384" spans="1:22" ht="12.75" customHeight="1">
      <c r="A384" s="240" t="s">
        <v>1668</v>
      </c>
      <c r="B384" s="241" t="s">
        <v>1669</v>
      </c>
      <c r="C384" s="235"/>
      <c r="D384" s="235"/>
      <c r="E384" s="235"/>
      <c r="F384" s="235"/>
      <c r="G384" s="235"/>
      <c r="H384" s="235"/>
      <c r="I384" s="235"/>
      <c r="J384" s="235"/>
      <c r="K384" s="235"/>
      <c r="L384" s="235"/>
      <c r="M384" s="235"/>
      <c r="N384" s="235"/>
      <c r="O384" s="235"/>
      <c r="P384" s="235"/>
      <c r="Q384" s="235"/>
      <c r="R384" s="235"/>
      <c r="S384" s="235"/>
      <c r="T384" s="235"/>
      <c r="U384" s="235"/>
      <c r="V384" s="235"/>
    </row>
    <row r="385" spans="1:22" ht="12.75" customHeight="1">
      <c r="A385" s="240" t="s">
        <v>1670</v>
      </c>
      <c r="B385" s="241" t="s">
        <v>1671</v>
      </c>
      <c r="C385" s="235"/>
      <c r="D385" s="235"/>
      <c r="E385" s="235"/>
      <c r="F385" s="235"/>
      <c r="G385" s="235"/>
      <c r="H385" s="235"/>
      <c r="I385" s="235"/>
      <c r="J385" s="235"/>
      <c r="K385" s="235"/>
      <c r="L385" s="235"/>
      <c r="M385" s="235"/>
      <c r="N385" s="235"/>
      <c r="O385" s="235"/>
      <c r="P385" s="235"/>
      <c r="Q385" s="235"/>
      <c r="R385" s="235"/>
      <c r="S385" s="235"/>
      <c r="T385" s="235"/>
      <c r="U385" s="235"/>
      <c r="V385" s="235"/>
    </row>
    <row r="386" spans="1:22" ht="12.75" customHeight="1">
      <c r="A386" s="240" t="s">
        <v>1672</v>
      </c>
      <c r="B386" s="241" t="s">
        <v>1673</v>
      </c>
      <c r="C386" s="235"/>
      <c r="D386" s="235"/>
      <c r="E386" s="235"/>
      <c r="F386" s="235"/>
      <c r="G386" s="235"/>
      <c r="H386" s="235"/>
      <c r="I386" s="235"/>
      <c r="J386" s="235"/>
      <c r="K386" s="235"/>
      <c r="L386" s="235"/>
      <c r="M386" s="235"/>
      <c r="N386" s="235"/>
      <c r="O386" s="235"/>
      <c r="P386" s="235"/>
      <c r="Q386" s="235"/>
      <c r="R386" s="235"/>
      <c r="S386" s="235"/>
      <c r="T386" s="235"/>
      <c r="U386" s="235"/>
      <c r="V386" s="235"/>
    </row>
    <row r="387" spans="1:22" ht="12.75" customHeight="1">
      <c r="A387" s="240" t="s">
        <v>1674</v>
      </c>
      <c r="B387" s="241" t="s">
        <v>1675</v>
      </c>
      <c r="C387" s="235"/>
      <c r="D387" s="235"/>
      <c r="E387" s="235"/>
      <c r="F387" s="235"/>
      <c r="G387" s="235"/>
      <c r="H387" s="235"/>
      <c r="I387" s="235"/>
      <c r="J387" s="235"/>
      <c r="K387" s="235"/>
      <c r="L387" s="235"/>
      <c r="M387" s="235"/>
      <c r="N387" s="235"/>
      <c r="O387" s="235"/>
      <c r="P387" s="235"/>
      <c r="Q387" s="235"/>
      <c r="R387" s="235"/>
      <c r="S387" s="235"/>
      <c r="T387" s="235"/>
      <c r="U387" s="235"/>
      <c r="V387" s="235"/>
    </row>
    <row r="388" spans="1:22" ht="12.75" customHeight="1">
      <c r="A388" s="240" t="s">
        <v>1676</v>
      </c>
      <c r="B388" s="242" t="s">
        <v>1677</v>
      </c>
      <c r="C388" s="235"/>
      <c r="D388" s="235"/>
      <c r="E388" s="235"/>
      <c r="F388" s="235"/>
      <c r="G388" s="235"/>
      <c r="H388" s="235"/>
      <c r="I388" s="235"/>
      <c r="J388" s="235"/>
      <c r="K388" s="235"/>
      <c r="L388" s="235"/>
      <c r="M388" s="235"/>
      <c r="N388" s="235"/>
      <c r="O388" s="235"/>
      <c r="P388" s="235"/>
      <c r="Q388" s="235"/>
      <c r="R388" s="235"/>
      <c r="S388" s="235"/>
      <c r="T388" s="235"/>
      <c r="U388" s="235"/>
      <c r="V388" s="235"/>
    </row>
    <row r="389" spans="1:22" ht="12.75" customHeight="1">
      <c r="A389" s="240" t="s">
        <v>1678</v>
      </c>
      <c r="B389" s="241" t="s">
        <v>1679</v>
      </c>
      <c r="C389" s="235"/>
      <c r="D389" s="235"/>
      <c r="E389" s="235"/>
      <c r="F389" s="235"/>
      <c r="G389" s="235"/>
      <c r="H389" s="235"/>
      <c r="I389" s="235"/>
      <c r="J389" s="235"/>
      <c r="K389" s="235"/>
      <c r="L389" s="235"/>
      <c r="M389" s="235"/>
      <c r="N389" s="235"/>
      <c r="O389" s="235"/>
      <c r="P389" s="235"/>
      <c r="Q389" s="235"/>
      <c r="R389" s="235"/>
      <c r="S389" s="235"/>
      <c r="T389" s="235"/>
      <c r="U389" s="235"/>
      <c r="V389" s="235"/>
    </row>
    <row r="390" spans="1:22" ht="12.75" customHeight="1">
      <c r="A390" s="240" t="s">
        <v>1680</v>
      </c>
      <c r="B390" s="241" t="s">
        <v>1681</v>
      </c>
      <c r="C390" s="235"/>
      <c r="D390" s="235"/>
      <c r="E390" s="235"/>
      <c r="F390" s="235"/>
      <c r="G390" s="235"/>
      <c r="H390" s="235"/>
      <c r="I390" s="235"/>
      <c r="J390" s="235"/>
      <c r="K390" s="235"/>
      <c r="L390" s="235"/>
      <c r="M390" s="235"/>
      <c r="N390" s="235"/>
      <c r="O390" s="235"/>
      <c r="P390" s="235"/>
      <c r="Q390" s="235"/>
      <c r="R390" s="235"/>
      <c r="S390" s="235"/>
      <c r="T390" s="235"/>
      <c r="U390" s="235"/>
      <c r="V390" s="235"/>
    </row>
    <row r="391" spans="1:22" ht="12.75" customHeight="1">
      <c r="A391" s="240" t="s">
        <v>1682</v>
      </c>
      <c r="B391" s="241" t="s">
        <v>1683</v>
      </c>
      <c r="C391" s="235"/>
      <c r="D391" s="235"/>
      <c r="E391" s="235"/>
      <c r="F391" s="235"/>
      <c r="G391" s="235"/>
      <c r="H391" s="235"/>
      <c r="I391" s="235"/>
      <c r="J391" s="235"/>
      <c r="K391" s="235"/>
      <c r="L391" s="235"/>
      <c r="M391" s="235"/>
      <c r="N391" s="235"/>
      <c r="O391" s="235"/>
      <c r="P391" s="235"/>
      <c r="Q391" s="235"/>
      <c r="R391" s="235"/>
      <c r="S391" s="235"/>
      <c r="T391" s="235"/>
      <c r="U391" s="235"/>
      <c r="V391" s="235"/>
    </row>
    <row r="392" spans="1:22" ht="12.75" customHeight="1">
      <c r="A392" s="240" t="s">
        <v>1684</v>
      </c>
      <c r="B392" s="241" t="s">
        <v>1685</v>
      </c>
      <c r="C392" s="235"/>
      <c r="D392" s="235"/>
      <c r="E392" s="235"/>
      <c r="F392" s="235"/>
      <c r="G392" s="235"/>
      <c r="H392" s="235"/>
      <c r="I392" s="235"/>
      <c r="J392" s="235"/>
      <c r="K392" s="235"/>
      <c r="L392" s="235"/>
      <c r="M392" s="235"/>
      <c r="N392" s="235"/>
      <c r="O392" s="235"/>
      <c r="P392" s="235"/>
      <c r="Q392" s="235"/>
      <c r="R392" s="235"/>
      <c r="S392" s="235"/>
      <c r="T392" s="235"/>
      <c r="U392" s="235"/>
      <c r="V392" s="235"/>
    </row>
    <row r="393" spans="1:22" ht="12.75" customHeight="1">
      <c r="A393" s="240" t="s">
        <v>1686</v>
      </c>
      <c r="B393" s="241" t="s">
        <v>1687</v>
      </c>
      <c r="C393" s="235"/>
      <c r="D393" s="235"/>
      <c r="E393" s="235"/>
      <c r="F393" s="235"/>
      <c r="G393" s="235"/>
      <c r="H393" s="235"/>
      <c r="I393" s="235"/>
      <c r="J393" s="235"/>
      <c r="K393" s="235"/>
      <c r="L393" s="235"/>
      <c r="M393" s="235"/>
      <c r="N393" s="235"/>
      <c r="O393" s="235"/>
      <c r="P393" s="235"/>
      <c r="Q393" s="235"/>
      <c r="R393" s="235"/>
      <c r="S393" s="235"/>
      <c r="T393" s="235"/>
      <c r="U393" s="235"/>
      <c r="V393" s="235"/>
    </row>
    <row r="394" spans="1:22" ht="12.75" customHeight="1">
      <c r="A394" s="240" t="s">
        <v>1688</v>
      </c>
      <c r="B394" s="241" t="s">
        <v>1689</v>
      </c>
      <c r="C394" s="235"/>
      <c r="D394" s="235"/>
      <c r="E394" s="235"/>
      <c r="F394" s="235"/>
      <c r="G394" s="235"/>
      <c r="H394" s="235"/>
      <c r="I394" s="235"/>
      <c r="J394" s="235"/>
      <c r="K394" s="235"/>
      <c r="L394" s="235"/>
      <c r="M394" s="235"/>
      <c r="N394" s="235"/>
      <c r="O394" s="235"/>
      <c r="P394" s="235"/>
      <c r="Q394" s="235"/>
      <c r="R394" s="235"/>
      <c r="S394" s="235"/>
      <c r="T394" s="235"/>
      <c r="U394" s="235"/>
      <c r="V394" s="235"/>
    </row>
    <row r="395" spans="1:22" ht="12.75" customHeight="1">
      <c r="A395" s="240" t="s">
        <v>1690</v>
      </c>
      <c r="B395" s="241" t="s">
        <v>1691</v>
      </c>
      <c r="C395" s="235"/>
      <c r="D395" s="235"/>
      <c r="E395" s="235"/>
      <c r="F395" s="235"/>
      <c r="G395" s="235"/>
      <c r="H395" s="235"/>
      <c r="I395" s="235"/>
      <c r="J395" s="235"/>
      <c r="K395" s="235"/>
      <c r="L395" s="235"/>
      <c r="M395" s="235"/>
      <c r="N395" s="235"/>
      <c r="O395" s="235"/>
      <c r="P395" s="235"/>
      <c r="Q395" s="235"/>
      <c r="R395" s="235"/>
      <c r="S395" s="235"/>
      <c r="T395" s="235"/>
      <c r="U395" s="235"/>
      <c r="V395" s="235"/>
    </row>
    <row r="396" spans="1:22" ht="12.75" customHeight="1">
      <c r="A396" s="240" t="s">
        <v>1692</v>
      </c>
      <c r="B396" s="241" t="s">
        <v>1693</v>
      </c>
      <c r="C396" s="235"/>
      <c r="D396" s="235"/>
      <c r="E396" s="235"/>
      <c r="F396" s="235"/>
      <c r="G396" s="235"/>
      <c r="H396" s="235"/>
      <c r="I396" s="235"/>
      <c r="J396" s="235"/>
      <c r="K396" s="235"/>
      <c r="L396" s="235"/>
      <c r="M396" s="235"/>
      <c r="N396" s="235"/>
      <c r="O396" s="235"/>
      <c r="P396" s="235"/>
      <c r="Q396" s="235"/>
      <c r="R396" s="235"/>
      <c r="S396" s="235"/>
      <c r="T396" s="235"/>
      <c r="U396" s="235"/>
      <c r="V396" s="235"/>
    </row>
    <row r="397" spans="1:22" ht="12.75" customHeight="1">
      <c r="A397" s="240" t="s">
        <v>1694</v>
      </c>
      <c r="B397" s="241" t="s">
        <v>1695</v>
      </c>
      <c r="C397" s="235"/>
      <c r="D397" s="235"/>
      <c r="E397" s="235"/>
      <c r="F397" s="235"/>
      <c r="G397" s="235"/>
      <c r="H397" s="235"/>
      <c r="I397" s="235"/>
      <c r="J397" s="235"/>
      <c r="K397" s="235"/>
      <c r="L397" s="235"/>
      <c r="M397" s="235"/>
      <c r="N397" s="235"/>
      <c r="O397" s="235"/>
      <c r="P397" s="235"/>
      <c r="Q397" s="235"/>
      <c r="R397" s="235"/>
      <c r="S397" s="235"/>
      <c r="T397" s="235"/>
      <c r="U397" s="235"/>
      <c r="V397" s="235"/>
    </row>
    <row r="398" spans="1:22" ht="12.75" customHeight="1">
      <c r="A398" s="240" t="s">
        <v>1696</v>
      </c>
      <c r="B398" s="241" t="s">
        <v>1697</v>
      </c>
      <c r="C398" s="235"/>
      <c r="D398" s="235"/>
      <c r="E398" s="235"/>
      <c r="F398" s="235"/>
      <c r="G398" s="235"/>
      <c r="H398" s="235"/>
      <c r="I398" s="235"/>
      <c r="J398" s="235"/>
      <c r="K398" s="235"/>
      <c r="L398" s="235"/>
      <c r="M398" s="235"/>
      <c r="N398" s="235"/>
      <c r="O398" s="235"/>
      <c r="P398" s="235"/>
      <c r="Q398" s="235"/>
      <c r="R398" s="235"/>
      <c r="S398" s="235"/>
      <c r="T398" s="235"/>
      <c r="U398" s="235"/>
      <c r="V398" s="235"/>
    </row>
    <row r="399" spans="1:22" ht="12.75" customHeight="1">
      <c r="A399" s="240" t="s">
        <v>1698</v>
      </c>
      <c r="B399" s="241" t="s">
        <v>1699</v>
      </c>
      <c r="C399" s="235"/>
      <c r="D399" s="235"/>
      <c r="E399" s="235"/>
      <c r="F399" s="235"/>
      <c r="G399" s="235"/>
      <c r="H399" s="235"/>
      <c r="I399" s="235"/>
      <c r="J399" s="235"/>
      <c r="K399" s="235"/>
      <c r="L399" s="235"/>
      <c r="M399" s="235"/>
      <c r="N399" s="235"/>
      <c r="O399" s="235"/>
      <c r="P399" s="235"/>
      <c r="Q399" s="235"/>
      <c r="R399" s="235"/>
      <c r="S399" s="235"/>
      <c r="T399" s="235"/>
      <c r="U399" s="235"/>
      <c r="V399" s="235"/>
    </row>
    <row r="400" spans="1:22" ht="12.75" customHeight="1">
      <c r="A400" s="240" t="s">
        <v>1700</v>
      </c>
      <c r="B400" s="241" t="s">
        <v>1701</v>
      </c>
      <c r="C400" s="235"/>
      <c r="D400" s="235"/>
      <c r="E400" s="235"/>
      <c r="F400" s="235"/>
      <c r="G400" s="235"/>
      <c r="H400" s="235"/>
      <c r="I400" s="235"/>
      <c r="J400" s="235"/>
      <c r="K400" s="235"/>
      <c r="L400" s="235"/>
      <c r="M400" s="235"/>
      <c r="N400" s="235"/>
      <c r="O400" s="235"/>
      <c r="P400" s="235"/>
      <c r="Q400" s="235"/>
      <c r="R400" s="235"/>
      <c r="S400" s="235"/>
      <c r="T400" s="235"/>
      <c r="U400" s="235"/>
      <c r="V400" s="235"/>
    </row>
    <row r="401" spans="1:22" ht="12.75" customHeight="1">
      <c r="A401" s="240" t="s">
        <v>1702</v>
      </c>
      <c r="B401" s="242" t="s">
        <v>1703</v>
      </c>
      <c r="C401" s="235"/>
      <c r="D401" s="235"/>
      <c r="E401" s="235"/>
      <c r="F401" s="235"/>
      <c r="G401" s="235"/>
      <c r="H401" s="235"/>
      <c r="I401" s="235"/>
      <c r="J401" s="235"/>
      <c r="K401" s="235"/>
      <c r="L401" s="235"/>
      <c r="M401" s="235"/>
      <c r="N401" s="235"/>
      <c r="O401" s="235"/>
      <c r="P401" s="235"/>
      <c r="Q401" s="235"/>
      <c r="R401" s="235"/>
      <c r="S401" s="235"/>
      <c r="T401" s="235"/>
      <c r="U401" s="235"/>
      <c r="V401" s="235"/>
    </row>
    <row r="402" spans="1:22" ht="12.75" customHeight="1">
      <c r="A402" s="240" t="s">
        <v>1704</v>
      </c>
      <c r="B402" s="241" t="s">
        <v>1705</v>
      </c>
      <c r="C402" s="235"/>
      <c r="D402" s="235"/>
      <c r="E402" s="235"/>
      <c r="F402" s="235"/>
      <c r="G402" s="235"/>
      <c r="H402" s="235"/>
      <c r="I402" s="235"/>
      <c r="J402" s="235"/>
      <c r="K402" s="235"/>
      <c r="L402" s="235"/>
      <c r="M402" s="235"/>
      <c r="N402" s="235"/>
      <c r="O402" s="235"/>
      <c r="P402" s="235"/>
      <c r="Q402" s="235"/>
      <c r="R402" s="235"/>
      <c r="S402" s="235"/>
      <c r="T402" s="235"/>
      <c r="U402" s="235"/>
      <c r="V402" s="235"/>
    </row>
    <row r="403" spans="1:22" ht="12.75" customHeight="1">
      <c r="A403" s="240" t="s">
        <v>1706</v>
      </c>
      <c r="B403" s="241" t="s">
        <v>1707</v>
      </c>
      <c r="C403" s="235"/>
      <c r="D403" s="235"/>
      <c r="E403" s="235"/>
      <c r="F403" s="235"/>
      <c r="G403" s="235"/>
      <c r="H403" s="235"/>
      <c r="I403" s="235"/>
      <c r="J403" s="235"/>
      <c r="K403" s="235"/>
      <c r="L403" s="235"/>
      <c r="M403" s="235"/>
      <c r="N403" s="235"/>
      <c r="O403" s="235"/>
      <c r="P403" s="235"/>
      <c r="Q403" s="235"/>
      <c r="R403" s="235"/>
      <c r="S403" s="235"/>
      <c r="T403" s="235"/>
      <c r="U403" s="235"/>
      <c r="V403" s="235"/>
    </row>
    <row r="404" spans="1:22" ht="12.75" customHeight="1">
      <c r="A404" s="240" t="s">
        <v>1708</v>
      </c>
      <c r="B404" s="241" t="s">
        <v>1709</v>
      </c>
      <c r="C404" s="235"/>
      <c r="D404" s="235"/>
      <c r="E404" s="235"/>
      <c r="F404" s="235"/>
      <c r="G404" s="235"/>
      <c r="H404" s="235"/>
      <c r="I404" s="235"/>
      <c r="J404" s="235"/>
      <c r="K404" s="235"/>
      <c r="L404" s="235"/>
      <c r="M404" s="235"/>
      <c r="N404" s="235"/>
      <c r="O404" s="235"/>
      <c r="P404" s="235"/>
      <c r="Q404" s="235"/>
      <c r="R404" s="235"/>
      <c r="S404" s="235"/>
      <c r="T404" s="235"/>
      <c r="U404" s="235"/>
      <c r="V404" s="235"/>
    </row>
    <row r="405" spans="1:22" ht="12.75" customHeight="1">
      <c r="A405" s="240" t="s">
        <v>1710</v>
      </c>
      <c r="B405" s="241" t="s">
        <v>1711</v>
      </c>
      <c r="C405" s="235"/>
      <c r="D405" s="235"/>
      <c r="E405" s="235"/>
      <c r="F405" s="235"/>
      <c r="G405" s="235"/>
      <c r="H405" s="235"/>
      <c r="I405" s="235"/>
      <c r="J405" s="235"/>
      <c r="K405" s="235"/>
      <c r="L405" s="235"/>
      <c r="M405" s="235"/>
      <c r="N405" s="235"/>
      <c r="O405" s="235"/>
      <c r="P405" s="235"/>
      <c r="Q405" s="235"/>
      <c r="R405" s="235"/>
      <c r="S405" s="235"/>
      <c r="T405" s="235"/>
      <c r="U405" s="235"/>
      <c r="V405" s="235"/>
    </row>
    <row r="406" spans="1:22" ht="12.75" customHeight="1">
      <c r="A406" s="240" t="s">
        <v>1712</v>
      </c>
      <c r="B406" s="242" t="s">
        <v>1713</v>
      </c>
      <c r="C406" s="235"/>
      <c r="D406" s="235"/>
      <c r="E406" s="235"/>
      <c r="F406" s="235"/>
      <c r="G406" s="235"/>
      <c r="H406" s="235"/>
      <c r="I406" s="235"/>
      <c r="J406" s="235"/>
      <c r="K406" s="235"/>
      <c r="L406" s="235"/>
      <c r="M406" s="235"/>
      <c r="N406" s="235"/>
      <c r="O406" s="235"/>
      <c r="P406" s="235"/>
      <c r="Q406" s="235"/>
      <c r="R406" s="235"/>
      <c r="S406" s="235"/>
      <c r="T406" s="235"/>
      <c r="U406" s="235"/>
      <c r="V406" s="235"/>
    </row>
    <row r="407" spans="1:22" ht="12.75" customHeight="1">
      <c r="A407" s="240" t="s">
        <v>1714</v>
      </c>
      <c r="B407" s="241" t="s">
        <v>1715</v>
      </c>
      <c r="C407" s="235"/>
      <c r="D407" s="235"/>
      <c r="E407" s="235"/>
      <c r="F407" s="235"/>
      <c r="G407" s="235"/>
      <c r="H407" s="235"/>
      <c r="I407" s="235"/>
      <c r="J407" s="235"/>
      <c r="K407" s="235"/>
      <c r="L407" s="235"/>
      <c r="M407" s="235"/>
      <c r="N407" s="235"/>
      <c r="O407" s="235"/>
      <c r="P407" s="235"/>
      <c r="Q407" s="235"/>
      <c r="R407" s="235"/>
      <c r="S407" s="235"/>
      <c r="T407" s="235"/>
      <c r="U407" s="235"/>
      <c r="V407" s="235"/>
    </row>
    <row r="408" spans="1:22" ht="12.75" customHeight="1">
      <c r="A408" s="240" t="s">
        <v>1716</v>
      </c>
      <c r="B408" s="241" t="s">
        <v>1717</v>
      </c>
      <c r="C408" s="235"/>
      <c r="D408" s="235"/>
      <c r="E408" s="235"/>
      <c r="F408" s="235"/>
      <c r="G408" s="235"/>
      <c r="H408" s="235"/>
      <c r="I408" s="235"/>
      <c r="J408" s="235"/>
      <c r="K408" s="235"/>
      <c r="L408" s="235"/>
      <c r="M408" s="235"/>
      <c r="N408" s="235"/>
      <c r="O408" s="235"/>
      <c r="P408" s="235"/>
      <c r="Q408" s="235"/>
      <c r="R408" s="235"/>
      <c r="S408" s="235"/>
      <c r="T408" s="235"/>
      <c r="U408" s="235"/>
      <c r="V408" s="235"/>
    </row>
    <row r="409" spans="1:22" ht="12.75" customHeight="1">
      <c r="A409" s="240" t="s">
        <v>1718</v>
      </c>
      <c r="B409" s="241" t="s">
        <v>1719</v>
      </c>
      <c r="C409" s="235"/>
      <c r="D409" s="235"/>
      <c r="E409" s="235"/>
      <c r="F409" s="235"/>
      <c r="G409" s="235"/>
      <c r="H409" s="235"/>
      <c r="I409" s="235"/>
      <c r="J409" s="235"/>
      <c r="K409" s="235"/>
      <c r="L409" s="235"/>
      <c r="M409" s="235"/>
      <c r="N409" s="235"/>
      <c r="O409" s="235"/>
      <c r="P409" s="235"/>
      <c r="Q409" s="235"/>
      <c r="R409" s="235"/>
      <c r="S409" s="235"/>
      <c r="T409" s="235"/>
      <c r="U409" s="235"/>
      <c r="V409" s="235"/>
    </row>
    <row r="410" spans="1:22" ht="12.75" customHeight="1">
      <c r="A410" s="240" t="s">
        <v>1720</v>
      </c>
      <c r="B410" s="241" t="s">
        <v>1721</v>
      </c>
      <c r="C410" s="235"/>
      <c r="D410" s="235"/>
      <c r="E410" s="235"/>
      <c r="F410" s="235"/>
      <c r="G410" s="235"/>
      <c r="H410" s="235"/>
      <c r="I410" s="235"/>
      <c r="J410" s="235"/>
      <c r="K410" s="235"/>
      <c r="L410" s="235"/>
      <c r="M410" s="235"/>
      <c r="N410" s="235"/>
      <c r="O410" s="235"/>
      <c r="P410" s="235"/>
      <c r="Q410" s="235"/>
      <c r="R410" s="235"/>
      <c r="S410" s="235"/>
      <c r="T410" s="235"/>
      <c r="U410" s="235"/>
      <c r="V410" s="235"/>
    </row>
    <row r="411" spans="1:22" ht="12.75" customHeight="1">
      <c r="A411" s="240" t="s">
        <v>1722</v>
      </c>
      <c r="B411" s="241" t="s">
        <v>1723</v>
      </c>
      <c r="C411" s="235"/>
      <c r="D411" s="235"/>
      <c r="E411" s="235"/>
      <c r="F411" s="235"/>
      <c r="G411" s="235"/>
      <c r="H411" s="235"/>
      <c r="I411" s="235"/>
      <c r="J411" s="235"/>
      <c r="K411" s="235"/>
      <c r="L411" s="235"/>
      <c r="M411" s="235"/>
      <c r="N411" s="235"/>
      <c r="O411" s="235"/>
      <c r="P411" s="235"/>
      <c r="Q411" s="235"/>
      <c r="R411" s="235"/>
      <c r="S411" s="235"/>
      <c r="T411" s="235"/>
      <c r="U411" s="235"/>
      <c r="V411" s="235"/>
    </row>
    <row r="412" spans="1:22" ht="12.75" customHeight="1">
      <c r="A412" s="240" t="s">
        <v>1724</v>
      </c>
      <c r="B412" s="241" t="s">
        <v>1725</v>
      </c>
      <c r="C412" s="235"/>
      <c r="D412" s="235"/>
      <c r="E412" s="235"/>
      <c r="F412" s="235"/>
      <c r="G412" s="235"/>
      <c r="H412" s="235"/>
      <c r="I412" s="235"/>
      <c r="J412" s="235"/>
      <c r="K412" s="235"/>
      <c r="L412" s="235"/>
      <c r="M412" s="235"/>
      <c r="N412" s="235"/>
      <c r="O412" s="235"/>
      <c r="P412" s="235"/>
      <c r="Q412" s="235"/>
      <c r="R412" s="235"/>
      <c r="S412" s="235"/>
      <c r="T412" s="235"/>
      <c r="U412" s="235"/>
      <c r="V412" s="235"/>
    </row>
    <row r="413" spans="1:22" ht="12.75" customHeight="1">
      <c r="A413" s="240" t="s">
        <v>1726</v>
      </c>
      <c r="B413" s="241" t="s">
        <v>1727</v>
      </c>
      <c r="C413" s="235"/>
      <c r="D413" s="235"/>
      <c r="E413" s="235"/>
      <c r="F413" s="235"/>
      <c r="G413" s="235"/>
      <c r="H413" s="235"/>
      <c r="I413" s="235"/>
      <c r="J413" s="235"/>
      <c r="K413" s="235"/>
      <c r="L413" s="235"/>
      <c r="M413" s="235"/>
      <c r="N413" s="235"/>
      <c r="O413" s="235"/>
      <c r="P413" s="235"/>
      <c r="Q413" s="235"/>
      <c r="R413" s="235"/>
      <c r="S413" s="235"/>
      <c r="T413" s="235"/>
      <c r="U413" s="235"/>
      <c r="V413" s="235"/>
    </row>
    <row r="414" spans="1:22" ht="12.75" customHeight="1">
      <c r="A414" s="240" t="s">
        <v>1728</v>
      </c>
      <c r="B414" s="241" t="s">
        <v>1729</v>
      </c>
      <c r="C414" s="235"/>
      <c r="D414" s="235"/>
      <c r="E414" s="235"/>
      <c r="F414" s="235"/>
      <c r="G414" s="235"/>
      <c r="H414" s="235"/>
      <c r="I414" s="235"/>
      <c r="J414" s="235"/>
      <c r="K414" s="235"/>
      <c r="L414" s="235"/>
      <c r="M414" s="235"/>
      <c r="N414" s="235"/>
      <c r="O414" s="235"/>
      <c r="P414" s="235"/>
      <c r="Q414" s="235"/>
      <c r="R414" s="235"/>
      <c r="S414" s="235"/>
      <c r="T414" s="235"/>
      <c r="U414" s="235"/>
      <c r="V414" s="235"/>
    </row>
    <row r="415" spans="1:22" ht="12.75" customHeight="1">
      <c r="A415" s="240" t="s">
        <v>1730</v>
      </c>
      <c r="B415" s="241" t="s">
        <v>1731</v>
      </c>
      <c r="C415" s="235"/>
      <c r="D415" s="235"/>
      <c r="E415" s="235"/>
      <c r="F415" s="235"/>
      <c r="G415" s="235"/>
      <c r="H415" s="235"/>
      <c r="I415" s="235"/>
      <c r="J415" s="235"/>
      <c r="K415" s="235"/>
      <c r="L415" s="235"/>
      <c r="M415" s="235"/>
      <c r="N415" s="235"/>
      <c r="O415" s="235"/>
      <c r="P415" s="235"/>
      <c r="Q415" s="235"/>
      <c r="R415" s="235"/>
      <c r="S415" s="235"/>
      <c r="T415" s="235"/>
      <c r="U415" s="235"/>
      <c r="V415" s="235"/>
    </row>
    <row r="416" spans="1:22" ht="12.75" customHeight="1">
      <c r="A416" s="240" t="s">
        <v>1732</v>
      </c>
      <c r="B416" s="241" t="s">
        <v>1733</v>
      </c>
      <c r="C416" s="235"/>
      <c r="D416" s="235"/>
      <c r="E416" s="235"/>
      <c r="F416" s="235"/>
      <c r="G416" s="235"/>
      <c r="H416" s="235"/>
      <c r="I416" s="235"/>
      <c r="J416" s="235"/>
      <c r="K416" s="235"/>
      <c r="L416" s="235"/>
      <c r="M416" s="235"/>
      <c r="N416" s="235"/>
      <c r="O416" s="235"/>
      <c r="P416" s="235"/>
      <c r="Q416" s="235"/>
      <c r="R416" s="235"/>
      <c r="S416" s="235"/>
      <c r="T416" s="235"/>
      <c r="U416" s="235"/>
      <c r="V416" s="235"/>
    </row>
    <row r="417" spans="1:22" ht="12.75" customHeight="1">
      <c r="A417" s="240" t="s">
        <v>1734</v>
      </c>
      <c r="B417" s="241" t="s">
        <v>1735</v>
      </c>
      <c r="C417" s="235"/>
      <c r="D417" s="235"/>
      <c r="E417" s="235"/>
      <c r="F417" s="235"/>
      <c r="G417" s="235"/>
      <c r="H417" s="235"/>
      <c r="I417" s="235"/>
      <c r="J417" s="235"/>
      <c r="K417" s="235"/>
      <c r="L417" s="235"/>
      <c r="M417" s="235"/>
      <c r="N417" s="235"/>
      <c r="O417" s="235"/>
      <c r="P417" s="235"/>
      <c r="Q417" s="235"/>
      <c r="R417" s="235"/>
      <c r="S417" s="235"/>
      <c r="T417" s="235"/>
      <c r="U417" s="235"/>
      <c r="V417" s="235"/>
    </row>
    <row r="418" spans="1:22" ht="12.75" customHeight="1">
      <c r="A418" s="240" t="s">
        <v>1736</v>
      </c>
      <c r="B418" s="241" t="s">
        <v>1737</v>
      </c>
      <c r="C418" s="235"/>
      <c r="D418" s="235"/>
      <c r="E418" s="235"/>
      <c r="F418" s="235"/>
      <c r="G418" s="235"/>
      <c r="H418" s="235"/>
      <c r="I418" s="235"/>
      <c r="J418" s="235"/>
      <c r="K418" s="235"/>
      <c r="L418" s="235"/>
      <c r="M418" s="235"/>
      <c r="N418" s="235"/>
      <c r="O418" s="235"/>
      <c r="P418" s="235"/>
      <c r="Q418" s="235"/>
      <c r="R418" s="235"/>
      <c r="S418" s="235"/>
      <c r="T418" s="235"/>
      <c r="U418" s="235"/>
      <c r="V418" s="235"/>
    </row>
    <row r="419" spans="1:22" ht="12.75" customHeight="1">
      <c r="A419" s="240" t="s">
        <v>1738</v>
      </c>
      <c r="B419" s="241" t="s">
        <v>1739</v>
      </c>
      <c r="C419" s="235"/>
      <c r="D419" s="235"/>
      <c r="E419" s="235"/>
      <c r="F419" s="235"/>
      <c r="G419" s="235"/>
      <c r="H419" s="235"/>
      <c r="I419" s="235"/>
      <c r="J419" s="235"/>
      <c r="K419" s="235"/>
      <c r="L419" s="235"/>
      <c r="M419" s="235"/>
      <c r="N419" s="235"/>
      <c r="O419" s="235"/>
      <c r="P419" s="235"/>
      <c r="Q419" s="235"/>
      <c r="R419" s="235"/>
      <c r="S419" s="235"/>
      <c r="T419" s="235"/>
      <c r="U419" s="235"/>
      <c r="V419" s="235"/>
    </row>
    <row r="420" spans="1:22" ht="12.75" customHeight="1">
      <c r="A420" s="240" t="s">
        <v>1740</v>
      </c>
      <c r="B420" s="241" t="s">
        <v>1741</v>
      </c>
      <c r="C420" s="235"/>
      <c r="D420" s="235"/>
      <c r="E420" s="235"/>
      <c r="F420" s="235"/>
      <c r="G420" s="235"/>
      <c r="H420" s="235"/>
      <c r="I420" s="235"/>
      <c r="J420" s="235"/>
      <c r="K420" s="235"/>
      <c r="L420" s="235"/>
      <c r="M420" s="235"/>
      <c r="N420" s="235"/>
      <c r="O420" s="235"/>
      <c r="P420" s="235"/>
      <c r="Q420" s="235"/>
      <c r="R420" s="235"/>
      <c r="S420" s="235"/>
      <c r="T420" s="235"/>
      <c r="U420" s="235"/>
      <c r="V420" s="235"/>
    </row>
    <row r="421" spans="1:22" ht="12.75" customHeight="1">
      <c r="A421" s="240" t="s">
        <v>1742</v>
      </c>
      <c r="B421" s="241" t="s">
        <v>1743</v>
      </c>
      <c r="C421" s="235"/>
      <c r="D421" s="235"/>
      <c r="E421" s="235"/>
      <c r="F421" s="235"/>
      <c r="G421" s="235"/>
      <c r="H421" s="235"/>
      <c r="I421" s="235"/>
      <c r="J421" s="235"/>
      <c r="K421" s="235"/>
      <c r="L421" s="235"/>
      <c r="M421" s="235"/>
      <c r="N421" s="235"/>
      <c r="O421" s="235"/>
      <c r="P421" s="235"/>
      <c r="Q421" s="235"/>
      <c r="R421" s="235"/>
      <c r="S421" s="235"/>
      <c r="T421" s="235"/>
      <c r="U421" s="235"/>
      <c r="V421" s="235"/>
    </row>
    <row r="422" spans="1:22" ht="12.75" customHeight="1">
      <c r="A422" s="240" t="s">
        <v>1744</v>
      </c>
      <c r="B422" s="241" t="s">
        <v>1745</v>
      </c>
      <c r="C422" s="235"/>
      <c r="D422" s="235"/>
      <c r="E422" s="235"/>
      <c r="F422" s="235"/>
      <c r="G422" s="235"/>
      <c r="H422" s="235"/>
      <c r="I422" s="235"/>
      <c r="J422" s="235"/>
      <c r="K422" s="235"/>
      <c r="L422" s="235"/>
      <c r="M422" s="235"/>
      <c r="N422" s="235"/>
      <c r="O422" s="235"/>
      <c r="P422" s="235"/>
      <c r="Q422" s="235"/>
      <c r="R422" s="235"/>
      <c r="S422" s="235"/>
      <c r="T422" s="235"/>
      <c r="U422" s="235"/>
      <c r="V422" s="235"/>
    </row>
    <row r="423" spans="1:22" ht="12.75" customHeight="1">
      <c r="A423" s="240" t="s">
        <v>1746</v>
      </c>
      <c r="B423" s="242" t="s">
        <v>1747</v>
      </c>
      <c r="C423" s="235"/>
      <c r="D423" s="235"/>
      <c r="E423" s="235"/>
      <c r="F423" s="235"/>
      <c r="G423" s="235"/>
      <c r="H423" s="235"/>
      <c r="I423" s="235"/>
      <c r="J423" s="235"/>
      <c r="K423" s="235"/>
      <c r="L423" s="235"/>
      <c r="M423" s="235"/>
      <c r="N423" s="235"/>
      <c r="O423" s="235"/>
      <c r="P423" s="235"/>
      <c r="Q423" s="235"/>
      <c r="R423" s="235"/>
      <c r="S423" s="235"/>
      <c r="T423" s="235"/>
      <c r="U423" s="235"/>
      <c r="V423" s="235"/>
    </row>
    <row r="424" spans="1:22" ht="12.75" customHeight="1">
      <c r="A424" s="240" t="s">
        <v>1748</v>
      </c>
      <c r="B424" s="241" t="s">
        <v>1749</v>
      </c>
      <c r="C424" s="235"/>
      <c r="D424" s="235"/>
      <c r="E424" s="235"/>
      <c r="F424" s="235"/>
      <c r="G424" s="235"/>
      <c r="H424" s="235"/>
      <c r="I424" s="235"/>
      <c r="J424" s="235"/>
      <c r="K424" s="235"/>
      <c r="L424" s="235"/>
      <c r="M424" s="235"/>
      <c r="N424" s="235"/>
      <c r="O424" s="235"/>
      <c r="P424" s="235"/>
      <c r="Q424" s="235"/>
      <c r="R424" s="235"/>
      <c r="S424" s="235"/>
      <c r="T424" s="235"/>
      <c r="U424" s="235"/>
      <c r="V424" s="235"/>
    </row>
    <row r="425" spans="1:22" ht="12.75" customHeight="1">
      <c r="A425" s="240" t="s">
        <v>1750</v>
      </c>
      <c r="B425" s="241" t="s">
        <v>1751</v>
      </c>
      <c r="C425" s="235"/>
      <c r="D425" s="235"/>
      <c r="E425" s="235"/>
      <c r="F425" s="235"/>
      <c r="G425" s="235"/>
      <c r="H425" s="235"/>
      <c r="I425" s="235"/>
      <c r="J425" s="235"/>
      <c r="K425" s="235"/>
      <c r="L425" s="235"/>
      <c r="M425" s="235"/>
      <c r="N425" s="235"/>
      <c r="O425" s="235"/>
      <c r="P425" s="235"/>
      <c r="Q425" s="235"/>
      <c r="R425" s="235"/>
      <c r="S425" s="235"/>
      <c r="T425" s="235"/>
      <c r="U425" s="235"/>
      <c r="V425" s="235"/>
    </row>
    <row r="426" spans="1:22" ht="12.75" customHeight="1">
      <c r="A426" s="240" t="s">
        <v>1752</v>
      </c>
      <c r="B426" s="241" t="s">
        <v>1753</v>
      </c>
      <c r="C426" s="235"/>
      <c r="D426" s="235"/>
      <c r="E426" s="235"/>
      <c r="F426" s="235"/>
      <c r="G426" s="235"/>
      <c r="H426" s="235"/>
      <c r="I426" s="235"/>
      <c r="J426" s="235"/>
      <c r="K426" s="235"/>
      <c r="L426" s="235"/>
      <c r="M426" s="235"/>
      <c r="N426" s="235"/>
      <c r="O426" s="235"/>
      <c r="P426" s="235"/>
      <c r="Q426" s="235"/>
      <c r="R426" s="235"/>
      <c r="S426" s="235"/>
      <c r="T426" s="235"/>
      <c r="U426" s="235"/>
      <c r="V426" s="235"/>
    </row>
    <row r="427" spans="1:22" ht="12.75" customHeight="1">
      <c r="A427" s="240" t="s">
        <v>1754</v>
      </c>
      <c r="B427" s="241" t="s">
        <v>1755</v>
      </c>
      <c r="C427" s="235"/>
      <c r="D427" s="235"/>
      <c r="E427" s="235"/>
      <c r="F427" s="235"/>
      <c r="G427" s="235"/>
      <c r="H427" s="235"/>
      <c r="I427" s="235"/>
      <c r="J427" s="235"/>
      <c r="K427" s="235"/>
      <c r="L427" s="235"/>
      <c r="M427" s="235"/>
      <c r="N427" s="235"/>
      <c r="O427" s="235"/>
      <c r="P427" s="235"/>
      <c r="Q427" s="235"/>
      <c r="R427" s="235"/>
      <c r="S427" s="235"/>
      <c r="T427" s="235"/>
      <c r="U427" s="235"/>
      <c r="V427" s="235"/>
    </row>
    <row r="428" spans="1:22" ht="12.75" customHeight="1">
      <c r="A428" s="240" t="s">
        <v>1756</v>
      </c>
      <c r="B428" s="241" t="s">
        <v>1757</v>
      </c>
      <c r="C428" s="235"/>
      <c r="D428" s="235"/>
      <c r="E428" s="235"/>
      <c r="F428" s="235"/>
      <c r="G428" s="235"/>
      <c r="H428" s="235"/>
      <c r="I428" s="235"/>
      <c r="J428" s="235"/>
      <c r="K428" s="235"/>
      <c r="L428" s="235"/>
      <c r="M428" s="235"/>
      <c r="N428" s="235"/>
      <c r="O428" s="235"/>
      <c r="P428" s="235"/>
      <c r="Q428" s="235"/>
      <c r="R428" s="235"/>
      <c r="S428" s="235"/>
      <c r="T428" s="235"/>
      <c r="U428" s="235"/>
      <c r="V428" s="235"/>
    </row>
    <row r="429" spans="1:22" ht="12.75" customHeight="1">
      <c r="A429" s="240" t="s">
        <v>1758</v>
      </c>
      <c r="B429" s="241" t="s">
        <v>1759</v>
      </c>
      <c r="C429" s="235"/>
      <c r="D429" s="235"/>
      <c r="E429" s="235"/>
      <c r="F429" s="235"/>
      <c r="G429" s="235"/>
      <c r="H429" s="235"/>
      <c r="I429" s="235"/>
      <c r="J429" s="235"/>
      <c r="K429" s="235"/>
      <c r="L429" s="235"/>
      <c r="M429" s="235"/>
      <c r="N429" s="235"/>
      <c r="O429" s="235"/>
      <c r="P429" s="235"/>
      <c r="Q429" s="235"/>
      <c r="R429" s="235"/>
      <c r="S429" s="235"/>
      <c r="T429" s="235"/>
      <c r="U429" s="235"/>
      <c r="V429" s="235"/>
    </row>
    <row r="430" spans="1:22" ht="12.75" customHeight="1">
      <c r="A430" s="240" t="s">
        <v>1760</v>
      </c>
      <c r="B430" s="241" t="s">
        <v>1761</v>
      </c>
      <c r="C430" s="235"/>
      <c r="D430" s="235"/>
      <c r="E430" s="235"/>
      <c r="F430" s="235"/>
      <c r="G430" s="235"/>
      <c r="H430" s="235"/>
      <c r="I430" s="235"/>
      <c r="J430" s="235"/>
      <c r="K430" s="235"/>
      <c r="L430" s="235"/>
      <c r="M430" s="235"/>
      <c r="N430" s="235"/>
      <c r="O430" s="235"/>
      <c r="P430" s="235"/>
      <c r="Q430" s="235"/>
      <c r="R430" s="235"/>
      <c r="S430" s="235"/>
      <c r="T430" s="235"/>
      <c r="U430" s="235"/>
      <c r="V430" s="235"/>
    </row>
    <row r="431" spans="1:22" ht="12.75" customHeight="1">
      <c r="A431" s="240" t="s">
        <v>1762</v>
      </c>
      <c r="B431" s="241" t="s">
        <v>1763</v>
      </c>
      <c r="C431" s="235"/>
      <c r="D431" s="235"/>
      <c r="E431" s="235"/>
      <c r="F431" s="235"/>
      <c r="G431" s="235"/>
      <c r="H431" s="235"/>
      <c r="I431" s="235"/>
      <c r="J431" s="235"/>
      <c r="K431" s="235"/>
      <c r="L431" s="235"/>
      <c r="M431" s="235"/>
      <c r="N431" s="235"/>
      <c r="O431" s="235"/>
      <c r="P431" s="235"/>
      <c r="Q431" s="235"/>
      <c r="R431" s="235"/>
      <c r="S431" s="235"/>
      <c r="T431" s="235"/>
      <c r="U431" s="235"/>
      <c r="V431" s="235"/>
    </row>
    <row r="432" spans="1:22" ht="12.75" customHeight="1">
      <c r="A432" s="240" t="s">
        <v>1764</v>
      </c>
      <c r="B432" s="242" t="s">
        <v>1765</v>
      </c>
      <c r="C432" s="235"/>
      <c r="D432" s="235"/>
      <c r="E432" s="235"/>
      <c r="F432" s="235"/>
      <c r="G432" s="235"/>
      <c r="H432" s="235"/>
      <c r="I432" s="235"/>
      <c r="J432" s="235"/>
      <c r="K432" s="235"/>
      <c r="L432" s="235"/>
      <c r="M432" s="235"/>
      <c r="N432" s="235"/>
      <c r="O432" s="235"/>
      <c r="P432" s="235"/>
      <c r="Q432" s="235"/>
      <c r="R432" s="235"/>
      <c r="S432" s="235"/>
      <c r="T432" s="235"/>
      <c r="U432" s="235"/>
      <c r="V432" s="235"/>
    </row>
    <row r="433" spans="1:22" ht="12.75" customHeight="1">
      <c r="A433" s="240" t="s">
        <v>1766</v>
      </c>
      <c r="B433" s="241" t="s">
        <v>1767</v>
      </c>
      <c r="C433" s="235"/>
      <c r="D433" s="235"/>
      <c r="E433" s="235"/>
      <c r="F433" s="235"/>
      <c r="G433" s="235"/>
      <c r="H433" s="235"/>
      <c r="I433" s="235"/>
      <c r="J433" s="235"/>
      <c r="K433" s="235"/>
      <c r="L433" s="235"/>
      <c r="M433" s="235"/>
      <c r="N433" s="235"/>
      <c r="O433" s="235"/>
      <c r="P433" s="235"/>
      <c r="Q433" s="235"/>
      <c r="R433" s="235"/>
      <c r="S433" s="235"/>
      <c r="T433" s="235"/>
      <c r="U433" s="235"/>
      <c r="V433" s="235"/>
    </row>
    <row r="434" spans="1:22" ht="12.75" customHeight="1">
      <c r="A434" s="240" t="s">
        <v>1768</v>
      </c>
      <c r="B434" s="241" t="s">
        <v>1769</v>
      </c>
      <c r="C434" s="235"/>
      <c r="D434" s="235"/>
      <c r="E434" s="235"/>
      <c r="F434" s="235"/>
      <c r="G434" s="235"/>
      <c r="H434" s="235"/>
      <c r="I434" s="235"/>
      <c r="J434" s="235"/>
      <c r="K434" s="235"/>
      <c r="L434" s="235"/>
      <c r="M434" s="235"/>
      <c r="N434" s="235"/>
      <c r="O434" s="235"/>
      <c r="P434" s="235"/>
      <c r="Q434" s="235"/>
      <c r="R434" s="235"/>
      <c r="S434" s="235"/>
      <c r="T434" s="235"/>
      <c r="U434" s="235"/>
      <c r="V434" s="235"/>
    </row>
    <row r="435" spans="1:22" ht="12.75" customHeight="1">
      <c r="A435" s="240" t="s">
        <v>1770</v>
      </c>
      <c r="B435" s="241" t="s">
        <v>1771</v>
      </c>
      <c r="C435" s="235"/>
      <c r="D435" s="235"/>
      <c r="E435" s="235"/>
      <c r="F435" s="235"/>
      <c r="G435" s="235"/>
      <c r="H435" s="235"/>
      <c r="I435" s="235"/>
      <c r="J435" s="235"/>
      <c r="K435" s="235"/>
      <c r="L435" s="235"/>
      <c r="M435" s="235"/>
      <c r="N435" s="235"/>
      <c r="O435" s="235"/>
      <c r="P435" s="235"/>
      <c r="Q435" s="235"/>
      <c r="R435" s="235"/>
      <c r="S435" s="235"/>
      <c r="T435" s="235"/>
      <c r="U435" s="235"/>
      <c r="V435" s="235"/>
    </row>
    <row r="436" spans="1:22" ht="12.75" customHeight="1">
      <c r="A436" s="240" t="s">
        <v>1772</v>
      </c>
      <c r="B436" s="241" t="s">
        <v>1773</v>
      </c>
      <c r="C436" s="235"/>
      <c r="D436" s="235"/>
      <c r="E436" s="235"/>
      <c r="F436" s="235"/>
      <c r="G436" s="235"/>
      <c r="H436" s="235"/>
      <c r="I436" s="235"/>
      <c r="J436" s="235"/>
      <c r="K436" s="235"/>
      <c r="L436" s="235"/>
      <c r="M436" s="235"/>
      <c r="N436" s="235"/>
      <c r="O436" s="235"/>
      <c r="P436" s="235"/>
      <c r="Q436" s="235"/>
      <c r="R436" s="235"/>
      <c r="S436" s="235"/>
      <c r="T436" s="235"/>
      <c r="U436" s="235"/>
      <c r="V436" s="235"/>
    </row>
    <row r="437" spans="1:22" ht="12.75" customHeight="1">
      <c r="A437" s="240" t="s">
        <v>1774</v>
      </c>
      <c r="B437" s="241" t="s">
        <v>1775</v>
      </c>
      <c r="C437" s="235"/>
      <c r="D437" s="235"/>
      <c r="E437" s="235"/>
      <c r="F437" s="235"/>
      <c r="G437" s="235"/>
      <c r="H437" s="235"/>
      <c r="I437" s="235"/>
      <c r="J437" s="235"/>
      <c r="K437" s="235"/>
      <c r="L437" s="235"/>
      <c r="M437" s="235"/>
      <c r="N437" s="235"/>
      <c r="O437" s="235"/>
      <c r="P437" s="235"/>
      <c r="Q437" s="235"/>
      <c r="R437" s="235"/>
      <c r="S437" s="235"/>
      <c r="T437" s="235"/>
      <c r="U437" s="235"/>
      <c r="V437" s="235"/>
    </row>
    <row r="438" spans="1:22" ht="12.75" customHeight="1">
      <c r="A438" s="240" t="s">
        <v>1776</v>
      </c>
      <c r="B438" s="241" t="s">
        <v>1777</v>
      </c>
      <c r="C438" s="235"/>
      <c r="D438" s="235"/>
      <c r="E438" s="235"/>
      <c r="F438" s="235"/>
      <c r="G438" s="235"/>
      <c r="H438" s="235"/>
      <c r="I438" s="235"/>
      <c r="J438" s="235"/>
      <c r="K438" s="235"/>
      <c r="L438" s="235"/>
      <c r="M438" s="235"/>
      <c r="N438" s="235"/>
      <c r="O438" s="235"/>
      <c r="P438" s="235"/>
      <c r="Q438" s="235"/>
      <c r="R438" s="235"/>
      <c r="S438" s="235"/>
      <c r="T438" s="235"/>
      <c r="U438" s="235"/>
      <c r="V438" s="235"/>
    </row>
    <row r="439" spans="1:22" ht="12.75" customHeight="1">
      <c r="A439" s="240" t="s">
        <v>1778</v>
      </c>
      <c r="B439" s="241" t="s">
        <v>1779</v>
      </c>
      <c r="C439" s="235"/>
      <c r="D439" s="235"/>
      <c r="E439" s="235"/>
      <c r="F439" s="235"/>
      <c r="G439" s="235"/>
      <c r="H439" s="235"/>
      <c r="I439" s="235"/>
      <c r="J439" s="235"/>
      <c r="K439" s="235"/>
      <c r="L439" s="235"/>
      <c r="M439" s="235"/>
      <c r="N439" s="235"/>
      <c r="O439" s="235"/>
      <c r="P439" s="235"/>
      <c r="Q439" s="235"/>
      <c r="R439" s="235"/>
      <c r="S439" s="235"/>
      <c r="T439" s="235"/>
      <c r="U439" s="235"/>
      <c r="V439" s="235"/>
    </row>
    <row r="440" spans="1:22" ht="12.75" customHeight="1">
      <c r="A440" s="240" t="s">
        <v>1780</v>
      </c>
      <c r="B440" s="241" t="s">
        <v>1781</v>
      </c>
      <c r="C440" s="235"/>
      <c r="D440" s="235"/>
      <c r="E440" s="235"/>
      <c r="F440" s="235"/>
      <c r="G440" s="235"/>
      <c r="H440" s="235"/>
      <c r="I440" s="235"/>
      <c r="J440" s="235"/>
      <c r="K440" s="235"/>
      <c r="L440" s="235"/>
      <c r="M440" s="235"/>
      <c r="N440" s="235"/>
      <c r="O440" s="235"/>
      <c r="P440" s="235"/>
      <c r="Q440" s="235"/>
      <c r="R440" s="235"/>
      <c r="S440" s="235"/>
      <c r="T440" s="235"/>
      <c r="U440" s="235"/>
      <c r="V440" s="235"/>
    </row>
    <row r="441" spans="1:22" ht="12.75" customHeight="1">
      <c r="A441" s="240" t="s">
        <v>1782</v>
      </c>
      <c r="B441" s="241" t="s">
        <v>1783</v>
      </c>
      <c r="C441" s="235"/>
      <c r="D441" s="235"/>
      <c r="E441" s="235"/>
      <c r="F441" s="235"/>
      <c r="G441" s="235"/>
      <c r="H441" s="235"/>
      <c r="I441" s="235"/>
      <c r="J441" s="235"/>
      <c r="K441" s="235"/>
      <c r="L441" s="235"/>
      <c r="M441" s="235"/>
      <c r="N441" s="235"/>
      <c r="O441" s="235"/>
      <c r="P441" s="235"/>
      <c r="Q441" s="235"/>
      <c r="R441" s="235"/>
      <c r="S441" s="235"/>
      <c r="T441" s="235"/>
      <c r="U441" s="235"/>
      <c r="V441" s="235"/>
    </row>
    <row r="442" spans="1:22" ht="12.75" customHeight="1">
      <c r="A442" s="240" t="s">
        <v>1784</v>
      </c>
      <c r="B442" s="241" t="s">
        <v>1785</v>
      </c>
      <c r="C442" s="235"/>
      <c r="D442" s="235"/>
      <c r="E442" s="235"/>
      <c r="F442" s="235"/>
      <c r="G442" s="235"/>
      <c r="H442" s="235"/>
      <c r="I442" s="235"/>
      <c r="J442" s="235"/>
      <c r="K442" s="235"/>
      <c r="L442" s="235"/>
      <c r="M442" s="235"/>
      <c r="N442" s="235"/>
      <c r="O442" s="235"/>
      <c r="P442" s="235"/>
      <c r="Q442" s="235"/>
      <c r="R442" s="235"/>
      <c r="S442" s="235"/>
      <c r="T442" s="235"/>
      <c r="U442" s="235"/>
      <c r="V442" s="235"/>
    </row>
    <row r="443" spans="1:22" ht="12.75" customHeight="1">
      <c r="A443" s="240" t="s">
        <v>1786</v>
      </c>
      <c r="B443" s="242" t="s">
        <v>1787</v>
      </c>
      <c r="C443" s="235"/>
      <c r="D443" s="235"/>
      <c r="E443" s="235"/>
      <c r="F443" s="235"/>
      <c r="G443" s="235"/>
      <c r="H443" s="235"/>
      <c r="I443" s="235"/>
      <c r="J443" s="235"/>
      <c r="K443" s="235"/>
      <c r="L443" s="235"/>
      <c r="M443" s="235"/>
      <c r="N443" s="235"/>
      <c r="O443" s="235"/>
      <c r="P443" s="235"/>
      <c r="Q443" s="235"/>
      <c r="R443" s="235"/>
      <c r="S443" s="235"/>
      <c r="T443" s="235"/>
      <c r="U443" s="235"/>
      <c r="V443" s="235"/>
    </row>
    <row r="444" spans="1:22" ht="12.75" customHeight="1">
      <c r="A444" s="240" t="s">
        <v>1788</v>
      </c>
      <c r="B444" s="241" t="s">
        <v>1789</v>
      </c>
      <c r="C444" s="235"/>
      <c r="D444" s="235"/>
      <c r="E444" s="235"/>
      <c r="F444" s="235"/>
      <c r="G444" s="235"/>
      <c r="H444" s="235"/>
      <c r="I444" s="235"/>
      <c r="J444" s="235"/>
      <c r="K444" s="235"/>
      <c r="L444" s="235"/>
      <c r="M444" s="235"/>
      <c r="N444" s="235"/>
      <c r="O444" s="235"/>
      <c r="P444" s="235"/>
      <c r="Q444" s="235"/>
      <c r="R444" s="235"/>
      <c r="S444" s="235"/>
      <c r="T444" s="235"/>
      <c r="U444" s="235"/>
      <c r="V444" s="235"/>
    </row>
    <row r="445" spans="1:22" ht="12.75" customHeight="1">
      <c r="A445" s="240" t="s">
        <v>1790</v>
      </c>
      <c r="B445" s="241" t="s">
        <v>1791</v>
      </c>
      <c r="C445" s="235"/>
      <c r="D445" s="235"/>
      <c r="E445" s="235"/>
      <c r="F445" s="235"/>
      <c r="G445" s="235"/>
      <c r="H445" s="235"/>
      <c r="I445" s="235"/>
      <c r="J445" s="235"/>
      <c r="K445" s="235"/>
      <c r="L445" s="235"/>
      <c r="M445" s="235"/>
      <c r="N445" s="235"/>
      <c r="O445" s="235"/>
      <c r="P445" s="235"/>
      <c r="Q445" s="235"/>
      <c r="R445" s="235"/>
      <c r="S445" s="235"/>
      <c r="T445" s="235"/>
      <c r="U445" s="235"/>
      <c r="V445" s="235"/>
    </row>
    <row r="446" spans="1:22" ht="12.75" customHeight="1">
      <c r="A446" s="240" t="s">
        <v>1792</v>
      </c>
      <c r="B446" s="241" t="s">
        <v>1793</v>
      </c>
      <c r="C446" s="235"/>
      <c r="D446" s="235"/>
      <c r="E446" s="235"/>
      <c r="F446" s="235"/>
      <c r="G446" s="235"/>
      <c r="H446" s="235"/>
      <c r="I446" s="235"/>
      <c r="J446" s="235"/>
      <c r="K446" s="235"/>
      <c r="L446" s="235"/>
      <c r="M446" s="235"/>
      <c r="N446" s="235"/>
      <c r="O446" s="235"/>
      <c r="P446" s="235"/>
      <c r="Q446" s="235"/>
      <c r="R446" s="235"/>
      <c r="S446" s="235"/>
      <c r="T446" s="235"/>
      <c r="U446" s="235"/>
      <c r="V446" s="235"/>
    </row>
    <row r="447" spans="1:22" ht="12.75" customHeight="1">
      <c r="A447" s="240" t="s">
        <v>1794</v>
      </c>
      <c r="B447" s="241" t="s">
        <v>1795</v>
      </c>
      <c r="C447" s="235"/>
      <c r="D447" s="235"/>
      <c r="E447" s="235"/>
      <c r="F447" s="235"/>
      <c r="G447" s="235"/>
      <c r="H447" s="235"/>
      <c r="I447" s="235"/>
      <c r="J447" s="235"/>
      <c r="K447" s="235"/>
      <c r="L447" s="235"/>
      <c r="M447" s="235"/>
      <c r="N447" s="235"/>
      <c r="O447" s="235"/>
      <c r="P447" s="235"/>
      <c r="Q447" s="235"/>
      <c r="R447" s="235"/>
      <c r="S447" s="235"/>
      <c r="T447" s="235"/>
      <c r="U447" s="235"/>
      <c r="V447" s="235"/>
    </row>
    <row r="448" spans="1:22" ht="12.75" customHeight="1">
      <c r="A448" s="240" t="s">
        <v>1796</v>
      </c>
      <c r="B448" s="241" t="s">
        <v>1797</v>
      </c>
      <c r="C448" s="235"/>
      <c r="D448" s="235"/>
      <c r="E448" s="235"/>
      <c r="F448" s="235"/>
      <c r="G448" s="235"/>
      <c r="H448" s="235"/>
      <c r="I448" s="235"/>
      <c r="J448" s="235"/>
      <c r="K448" s="235"/>
      <c r="L448" s="235"/>
      <c r="M448" s="235"/>
      <c r="N448" s="235"/>
      <c r="O448" s="235"/>
      <c r="P448" s="235"/>
      <c r="Q448" s="235"/>
      <c r="R448" s="235"/>
      <c r="S448" s="235"/>
      <c r="T448" s="235"/>
      <c r="U448" s="235"/>
      <c r="V448" s="235"/>
    </row>
    <row r="449" spans="1:22" ht="12.75" customHeight="1">
      <c r="A449" s="240" t="s">
        <v>1798</v>
      </c>
      <c r="B449" s="241" t="s">
        <v>1799</v>
      </c>
      <c r="C449" s="235"/>
      <c r="D449" s="235"/>
      <c r="E449" s="235"/>
      <c r="F449" s="235"/>
      <c r="G449" s="235"/>
      <c r="H449" s="235"/>
      <c r="I449" s="235"/>
      <c r="J449" s="235"/>
      <c r="K449" s="235"/>
      <c r="L449" s="235"/>
      <c r="M449" s="235"/>
      <c r="N449" s="235"/>
      <c r="O449" s="235"/>
      <c r="P449" s="235"/>
      <c r="Q449" s="235"/>
      <c r="R449" s="235"/>
      <c r="S449" s="235"/>
      <c r="T449" s="235"/>
      <c r="U449" s="235"/>
      <c r="V449" s="235"/>
    </row>
    <row r="450" spans="1:22" ht="12.75" customHeight="1">
      <c r="A450" s="240" t="s">
        <v>1800</v>
      </c>
      <c r="B450" s="241" t="s">
        <v>1801</v>
      </c>
      <c r="C450" s="235"/>
      <c r="D450" s="235"/>
      <c r="E450" s="235"/>
      <c r="F450" s="235"/>
      <c r="G450" s="235"/>
      <c r="H450" s="235"/>
      <c r="I450" s="235"/>
      <c r="J450" s="235"/>
      <c r="K450" s="235"/>
      <c r="L450" s="235"/>
      <c r="M450" s="235"/>
      <c r="N450" s="235"/>
      <c r="O450" s="235"/>
      <c r="P450" s="235"/>
      <c r="Q450" s="235"/>
      <c r="R450" s="235"/>
      <c r="S450" s="235"/>
      <c r="T450" s="235"/>
      <c r="U450" s="235"/>
      <c r="V450" s="235"/>
    </row>
    <row r="451" spans="1:22" ht="12.75" customHeight="1">
      <c r="A451" s="240" t="s">
        <v>1802</v>
      </c>
      <c r="B451" s="241" t="s">
        <v>1803</v>
      </c>
      <c r="C451" s="235"/>
      <c r="D451" s="235"/>
      <c r="E451" s="235"/>
      <c r="F451" s="235"/>
      <c r="G451" s="235"/>
      <c r="H451" s="235"/>
      <c r="I451" s="235"/>
      <c r="J451" s="235"/>
      <c r="K451" s="235"/>
      <c r="L451" s="235"/>
      <c r="M451" s="235"/>
      <c r="N451" s="235"/>
      <c r="O451" s="235"/>
      <c r="P451" s="235"/>
      <c r="Q451" s="235"/>
      <c r="R451" s="235"/>
      <c r="S451" s="235"/>
      <c r="T451" s="235"/>
      <c r="U451" s="235"/>
      <c r="V451" s="235"/>
    </row>
    <row r="452" spans="1:22" ht="12.75" customHeight="1">
      <c r="A452" s="240" t="s">
        <v>1804</v>
      </c>
      <c r="B452" s="242" t="s">
        <v>1805</v>
      </c>
      <c r="C452" s="235"/>
      <c r="D452" s="235"/>
      <c r="E452" s="235"/>
      <c r="F452" s="235"/>
      <c r="G452" s="235"/>
      <c r="H452" s="235"/>
      <c r="I452" s="235"/>
      <c r="J452" s="235"/>
      <c r="K452" s="235"/>
      <c r="L452" s="235"/>
      <c r="M452" s="235"/>
      <c r="N452" s="235"/>
      <c r="O452" s="235"/>
      <c r="P452" s="235"/>
      <c r="Q452" s="235"/>
      <c r="R452" s="235"/>
      <c r="S452" s="235"/>
      <c r="T452" s="235"/>
      <c r="U452" s="235"/>
      <c r="V452" s="235"/>
    </row>
    <row r="453" spans="1:22" ht="12.75" customHeight="1">
      <c r="A453" s="240" t="s">
        <v>1806</v>
      </c>
      <c r="B453" s="241" t="s">
        <v>1807</v>
      </c>
      <c r="C453" s="235"/>
      <c r="D453" s="235"/>
      <c r="E453" s="235"/>
      <c r="F453" s="235"/>
      <c r="G453" s="235"/>
      <c r="H453" s="235"/>
      <c r="I453" s="235"/>
      <c r="J453" s="235"/>
      <c r="K453" s="235"/>
      <c r="L453" s="235"/>
      <c r="M453" s="235"/>
      <c r="N453" s="235"/>
      <c r="O453" s="235"/>
      <c r="P453" s="235"/>
      <c r="Q453" s="235"/>
      <c r="R453" s="235"/>
      <c r="S453" s="235"/>
      <c r="T453" s="235"/>
      <c r="U453" s="235"/>
      <c r="V453" s="235"/>
    </row>
    <row r="454" spans="1:22" ht="12.75" customHeight="1">
      <c r="A454" s="240" t="s">
        <v>1808</v>
      </c>
      <c r="B454" s="241" t="s">
        <v>1809</v>
      </c>
      <c r="C454" s="235"/>
      <c r="D454" s="235"/>
      <c r="E454" s="235"/>
      <c r="F454" s="235"/>
      <c r="G454" s="235"/>
      <c r="H454" s="235"/>
      <c r="I454" s="235"/>
      <c r="J454" s="235"/>
      <c r="K454" s="235"/>
      <c r="L454" s="235"/>
      <c r="M454" s="235"/>
      <c r="N454" s="235"/>
      <c r="O454" s="235"/>
      <c r="P454" s="235"/>
      <c r="Q454" s="235"/>
      <c r="R454" s="235"/>
      <c r="S454" s="235"/>
      <c r="T454" s="235"/>
      <c r="U454" s="235"/>
      <c r="V454" s="235"/>
    </row>
    <row r="455" spans="1:22" ht="12.75" customHeight="1">
      <c r="A455" s="240" t="s">
        <v>1810</v>
      </c>
      <c r="B455" s="241" t="s">
        <v>1811</v>
      </c>
      <c r="C455" s="235"/>
      <c r="D455" s="235"/>
      <c r="E455" s="235"/>
      <c r="F455" s="235"/>
      <c r="G455" s="235"/>
      <c r="H455" s="235"/>
      <c r="I455" s="235"/>
      <c r="J455" s="235"/>
      <c r="K455" s="235"/>
      <c r="L455" s="235"/>
      <c r="M455" s="235"/>
      <c r="N455" s="235"/>
      <c r="O455" s="235"/>
      <c r="P455" s="235"/>
      <c r="Q455" s="235"/>
      <c r="R455" s="235"/>
      <c r="S455" s="235"/>
      <c r="T455" s="235"/>
      <c r="U455" s="235"/>
      <c r="V455" s="235"/>
    </row>
    <row r="456" spans="1:22" ht="12.75" customHeight="1">
      <c r="A456" s="240" t="s">
        <v>1812</v>
      </c>
      <c r="B456" s="242" t="s">
        <v>1813</v>
      </c>
      <c r="C456" s="235"/>
      <c r="D456" s="235"/>
      <c r="E456" s="235"/>
      <c r="F456" s="235"/>
      <c r="G456" s="235"/>
      <c r="H456" s="235"/>
      <c r="I456" s="235"/>
      <c r="J456" s="235"/>
      <c r="K456" s="235"/>
      <c r="L456" s="235"/>
      <c r="M456" s="235"/>
      <c r="N456" s="235"/>
      <c r="O456" s="235"/>
      <c r="P456" s="235"/>
      <c r="Q456" s="235"/>
      <c r="R456" s="235"/>
      <c r="S456" s="235"/>
      <c r="T456" s="235"/>
      <c r="U456" s="235"/>
      <c r="V456" s="235"/>
    </row>
    <row r="457" spans="1:22" ht="12.75" customHeight="1">
      <c r="A457" s="240" t="s">
        <v>1814</v>
      </c>
      <c r="B457" s="242" t="s">
        <v>1815</v>
      </c>
      <c r="C457" s="235"/>
      <c r="D457" s="235"/>
      <c r="E457" s="235"/>
      <c r="F457" s="235"/>
      <c r="G457" s="235"/>
      <c r="H457" s="235"/>
      <c r="I457" s="235"/>
      <c r="J457" s="235"/>
      <c r="K457" s="235"/>
      <c r="L457" s="235"/>
      <c r="M457" s="235"/>
      <c r="N457" s="235"/>
      <c r="O457" s="235"/>
      <c r="P457" s="235"/>
      <c r="Q457" s="235"/>
      <c r="R457" s="235"/>
      <c r="S457" s="235"/>
      <c r="T457" s="235"/>
      <c r="U457" s="235"/>
      <c r="V457" s="235"/>
    </row>
    <row r="458" spans="1:22" ht="12.75" customHeight="1">
      <c r="A458" s="240" t="s">
        <v>1816</v>
      </c>
      <c r="B458" s="241" t="s">
        <v>1817</v>
      </c>
      <c r="C458" s="235"/>
      <c r="D458" s="235"/>
      <c r="E458" s="235"/>
      <c r="F458" s="235"/>
      <c r="G458" s="235"/>
      <c r="H458" s="235"/>
      <c r="I458" s="235"/>
      <c r="J458" s="235"/>
      <c r="K458" s="235"/>
      <c r="L458" s="235"/>
      <c r="M458" s="235"/>
      <c r="N458" s="235"/>
      <c r="O458" s="235"/>
      <c r="P458" s="235"/>
      <c r="Q458" s="235"/>
      <c r="R458" s="235"/>
      <c r="S458" s="235"/>
      <c r="T458" s="235"/>
      <c r="U458" s="235"/>
      <c r="V458" s="235"/>
    </row>
    <row r="459" spans="1:22" ht="12.75" customHeight="1">
      <c r="A459" s="240" t="s">
        <v>1818</v>
      </c>
      <c r="B459" s="241" t="s">
        <v>1819</v>
      </c>
      <c r="C459" s="235"/>
      <c r="D459" s="235"/>
      <c r="E459" s="235"/>
      <c r="F459" s="235"/>
      <c r="G459" s="235"/>
      <c r="H459" s="235"/>
      <c r="I459" s="235"/>
      <c r="J459" s="235"/>
      <c r="K459" s="235"/>
      <c r="L459" s="235"/>
      <c r="M459" s="235"/>
      <c r="N459" s="235"/>
      <c r="O459" s="235"/>
      <c r="P459" s="235"/>
      <c r="Q459" s="235"/>
      <c r="R459" s="235"/>
      <c r="S459" s="235"/>
      <c r="T459" s="235"/>
      <c r="U459" s="235"/>
      <c r="V459" s="235"/>
    </row>
    <row r="460" spans="1:22" ht="12.75" customHeight="1">
      <c r="A460" s="240" t="s">
        <v>1820</v>
      </c>
      <c r="B460" s="241" t="s">
        <v>1821</v>
      </c>
      <c r="C460" s="235"/>
      <c r="D460" s="235"/>
      <c r="E460" s="235"/>
      <c r="F460" s="235"/>
      <c r="G460" s="235"/>
      <c r="H460" s="235"/>
      <c r="I460" s="235"/>
      <c r="J460" s="235"/>
      <c r="K460" s="235"/>
      <c r="L460" s="235"/>
      <c r="M460" s="235"/>
      <c r="N460" s="235"/>
      <c r="O460" s="235"/>
      <c r="P460" s="235"/>
      <c r="Q460" s="235"/>
      <c r="R460" s="235"/>
      <c r="S460" s="235"/>
      <c r="T460" s="235"/>
      <c r="U460" s="235"/>
      <c r="V460" s="235"/>
    </row>
    <row r="461" spans="1:22" ht="12.75" customHeight="1">
      <c r="A461" s="236" t="s">
        <v>402</v>
      </c>
      <c r="B461" s="238" t="s">
        <v>1822</v>
      </c>
      <c r="C461" s="235"/>
      <c r="D461" s="235"/>
      <c r="E461" s="235"/>
      <c r="F461" s="235"/>
      <c r="G461" s="235"/>
      <c r="H461" s="235"/>
      <c r="I461" s="235"/>
      <c r="J461" s="235"/>
      <c r="K461" s="235"/>
      <c r="L461" s="235"/>
      <c r="M461" s="235"/>
      <c r="N461" s="235"/>
      <c r="O461" s="235"/>
      <c r="P461" s="235"/>
      <c r="Q461" s="235"/>
      <c r="R461" s="235"/>
      <c r="S461" s="235"/>
      <c r="T461" s="235"/>
      <c r="U461" s="235"/>
      <c r="V461" s="235"/>
    </row>
    <row r="462" spans="1:22" ht="12.75" customHeight="1">
      <c r="A462" s="240" t="s">
        <v>1823</v>
      </c>
      <c r="B462" s="241" t="s">
        <v>1824</v>
      </c>
      <c r="C462" s="235"/>
      <c r="D462" s="235"/>
      <c r="E462" s="235"/>
      <c r="F462" s="235"/>
      <c r="G462" s="235"/>
      <c r="H462" s="235"/>
      <c r="I462" s="235"/>
      <c r="J462" s="235"/>
      <c r="K462" s="235"/>
      <c r="L462" s="235"/>
      <c r="M462" s="235"/>
      <c r="N462" s="235"/>
      <c r="O462" s="235"/>
      <c r="P462" s="235"/>
      <c r="Q462" s="235"/>
      <c r="R462" s="235"/>
      <c r="S462" s="235"/>
      <c r="T462" s="235"/>
      <c r="U462" s="235"/>
      <c r="V462" s="235"/>
    </row>
    <row r="463" spans="1:22" ht="12.75" customHeight="1">
      <c r="A463" s="240" t="s">
        <v>1825</v>
      </c>
      <c r="B463" s="241" t="s">
        <v>1826</v>
      </c>
      <c r="C463" s="235"/>
      <c r="D463" s="235"/>
      <c r="E463" s="235"/>
      <c r="F463" s="235"/>
      <c r="G463" s="235"/>
      <c r="H463" s="235"/>
      <c r="I463" s="235"/>
      <c r="J463" s="235"/>
      <c r="K463" s="235"/>
      <c r="L463" s="235"/>
      <c r="M463" s="235"/>
      <c r="N463" s="235"/>
      <c r="O463" s="235"/>
      <c r="P463" s="235"/>
      <c r="Q463" s="235"/>
      <c r="R463" s="235"/>
      <c r="S463" s="235"/>
      <c r="T463" s="235"/>
      <c r="U463" s="235"/>
      <c r="V463" s="235"/>
    </row>
    <row r="464" spans="1:22" ht="12.75" customHeight="1">
      <c r="A464" s="240" t="s">
        <v>1827</v>
      </c>
      <c r="B464" s="241" t="s">
        <v>1828</v>
      </c>
      <c r="C464" s="235"/>
      <c r="D464" s="235"/>
      <c r="E464" s="235"/>
      <c r="F464" s="235"/>
      <c r="G464" s="235"/>
      <c r="H464" s="235"/>
      <c r="I464" s="235"/>
      <c r="J464" s="235"/>
      <c r="K464" s="235"/>
      <c r="L464" s="235"/>
      <c r="M464" s="235"/>
      <c r="N464" s="235"/>
      <c r="O464" s="235"/>
      <c r="P464" s="235"/>
      <c r="Q464" s="235"/>
      <c r="R464" s="235"/>
      <c r="S464" s="235"/>
      <c r="T464" s="235"/>
      <c r="U464" s="235"/>
      <c r="V464" s="235"/>
    </row>
    <row r="465" spans="1:22" ht="12.75" customHeight="1">
      <c r="A465" s="240" t="s">
        <v>1829</v>
      </c>
      <c r="B465" s="241" t="s">
        <v>1830</v>
      </c>
      <c r="C465" s="235"/>
      <c r="D465" s="235"/>
      <c r="E465" s="235"/>
      <c r="F465" s="235"/>
      <c r="G465" s="235"/>
      <c r="H465" s="235"/>
      <c r="I465" s="235"/>
      <c r="J465" s="235"/>
      <c r="K465" s="235"/>
      <c r="L465" s="235"/>
      <c r="M465" s="235"/>
      <c r="N465" s="235"/>
      <c r="O465" s="235"/>
      <c r="P465" s="235"/>
      <c r="Q465" s="235"/>
      <c r="R465" s="235"/>
      <c r="S465" s="235"/>
      <c r="T465" s="235"/>
      <c r="U465" s="235"/>
      <c r="V465" s="235"/>
    </row>
    <row r="466" spans="1:22" ht="12.75" customHeight="1">
      <c r="A466" s="240" t="s">
        <v>1831</v>
      </c>
      <c r="B466" s="241" t="s">
        <v>1832</v>
      </c>
      <c r="C466" s="235"/>
      <c r="D466" s="235"/>
      <c r="E466" s="235"/>
      <c r="F466" s="235"/>
      <c r="G466" s="235"/>
      <c r="H466" s="235"/>
      <c r="I466" s="235"/>
      <c r="J466" s="235"/>
      <c r="K466" s="235"/>
      <c r="L466" s="235"/>
      <c r="M466" s="235"/>
      <c r="N466" s="235"/>
      <c r="O466" s="235"/>
      <c r="P466" s="235"/>
      <c r="Q466" s="235"/>
      <c r="R466" s="235"/>
      <c r="S466" s="235"/>
      <c r="T466" s="235"/>
      <c r="U466" s="235"/>
      <c r="V466" s="235"/>
    </row>
    <row r="467" spans="1:22" ht="12.75" customHeight="1">
      <c r="A467" s="240" t="s">
        <v>1833</v>
      </c>
      <c r="B467" s="241" t="s">
        <v>1834</v>
      </c>
      <c r="C467" s="235"/>
      <c r="D467" s="235"/>
      <c r="E467" s="235"/>
      <c r="F467" s="235"/>
      <c r="G467" s="235"/>
      <c r="H467" s="235"/>
      <c r="I467" s="235"/>
      <c r="J467" s="235"/>
      <c r="K467" s="235"/>
      <c r="L467" s="235"/>
      <c r="M467" s="235"/>
      <c r="N467" s="235"/>
      <c r="O467" s="235"/>
      <c r="P467" s="235"/>
      <c r="Q467" s="235"/>
      <c r="R467" s="235"/>
      <c r="S467" s="235"/>
      <c r="T467" s="235"/>
      <c r="U467" s="235"/>
      <c r="V467" s="235"/>
    </row>
    <row r="468" spans="1:22" ht="12.75" customHeight="1">
      <c r="A468" s="240" t="s">
        <v>1835</v>
      </c>
      <c r="B468" s="241" t="s">
        <v>1836</v>
      </c>
      <c r="C468" s="235"/>
      <c r="D468" s="235"/>
      <c r="E468" s="235"/>
      <c r="F468" s="235"/>
      <c r="G468" s="235"/>
      <c r="H468" s="235"/>
      <c r="I468" s="235"/>
      <c r="J468" s="235"/>
      <c r="K468" s="235"/>
      <c r="L468" s="235"/>
      <c r="M468" s="235"/>
      <c r="N468" s="235"/>
      <c r="O468" s="235"/>
      <c r="P468" s="235"/>
      <c r="Q468" s="235"/>
      <c r="R468" s="235"/>
      <c r="S468" s="235"/>
      <c r="T468" s="235"/>
      <c r="U468" s="235"/>
      <c r="V468" s="235"/>
    </row>
    <row r="469" spans="1:22" ht="12.75" customHeight="1">
      <c r="A469" s="240" t="s">
        <v>1837</v>
      </c>
      <c r="B469" s="241" t="s">
        <v>1838</v>
      </c>
      <c r="C469" s="235"/>
      <c r="D469" s="235"/>
      <c r="E469" s="235"/>
      <c r="F469" s="235"/>
      <c r="G469" s="235"/>
      <c r="H469" s="235"/>
      <c r="I469" s="235"/>
      <c r="J469" s="235"/>
      <c r="K469" s="235"/>
      <c r="L469" s="235"/>
      <c r="M469" s="235"/>
      <c r="N469" s="235"/>
      <c r="O469" s="235"/>
      <c r="P469" s="235"/>
      <c r="Q469" s="235"/>
      <c r="R469" s="235"/>
      <c r="S469" s="235"/>
      <c r="T469" s="235"/>
      <c r="U469" s="235"/>
      <c r="V469" s="235"/>
    </row>
    <row r="470" spans="1:22" ht="12.75" customHeight="1">
      <c r="A470" s="240" t="s">
        <v>1839</v>
      </c>
      <c r="B470" s="241" t="s">
        <v>1840</v>
      </c>
      <c r="C470" s="235"/>
      <c r="D470" s="235"/>
      <c r="E470" s="235"/>
      <c r="F470" s="235"/>
      <c r="G470" s="235"/>
      <c r="H470" s="235"/>
      <c r="I470" s="235"/>
      <c r="J470" s="235"/>
      <c r="K470" s="235"/>
      <c r="L470" s="235"/>
      <c r="M470" s="235"/>
      <c r="N470" s="235"/>
      <c r="O470" s="235"/>
      <c r="P470" s="235"/>
      <c r="Q470" s="235"/>
      <c r="R470" s="235"/>
      <c r="S470" s="235"/>
      <c r="T470" s="235"/>
      <c r="U470" s="235"/>
      <c r="V470" s="235"/>
    </row>
    <row r="471" spans="1:22" ht="12.75" customHeight="1">
      <c r="A471" s="240" t="s">
        <v>1841</v>
      </c>
      <c r="B471" s="241" t="s">
        <v>1842</v>
      </c>
      <c r="C471" s="235"/>
      <c r="D471" s="235"/>
      <c r="E471" s="235"/>
      <c r="F471" s="235"/>
      <c r="G471" s="235"/>
      <c r="H471" s="235"/>
      <c r="I471" s="235"/>
      <c r="J471" s="235"/>
      <c r="K471" s="235"/>
      <c r="L471" s="235"/>
      <c r="M471" s="235"/>
      <c r="N471" s="235"/>
      <c r="O471" s="235"/>
      <c r="P471" s="235"/>
      <c r="Q471" s="235"/>
      <c r="R471" s="235"/>
      <c r="S471" s="235"/>
      <c r="T471" s="235"/>
      <c r="U471" s="235"/>
      <c r="V471" s="235"/>
    </row>
    <row r="472" spans="1:22" ht="12.75" customHeight="1">
      <c r="A472" s="240" t="s">
        <v>1843</v>
      </c>
      <c r="B472" s="241" t="s">
        <v>1844</v>
      </c>
      <c r="C472" s="235"/>
      <c r="D472" s="235"/>
      <c r="E472" s="235"/>
      <c r="F472" s="235"/>
      <c r="G472" s="235"/>
      <c r="H472" s="235"/>
      <c r="I472" s="235"/>
      <c r="J472" s="235"/>
      <c r="K472" s="235"/>
      <c r="L472" s="235"/>
      <c r="M472" s="235"/>
      <c r="N472" s="235"/>
      <c r="O472" s="235"/>
      <c r="P472" s="235"/>
      <c r="Q472" s="235"/>
      <c r="R472" s="235"/>
      <c r="S472" s="235"/>
      <c r="T472" s="235"/>
      <c r="U472" s="235"/>
      <c r="V472" s="235"/>
    </row>
    <row r="473" spans="1:22" ht="12.75" customHeight="1">
      <c r="A473" s="240" t="s">
        <v>1845</v>
      </c>
      <c r="B473" s="241" t="s">
        <v>1846</v>
      </c>
      <c r="C473" s="235"/>
      <c r="D473" s="235"/>
      <c r="E473" s="235"/>
      <c r="F473" s="235"/>
      <c r="G473" s="235"/>
      <c r="H473" s="235"/>
      <c r="I473" s="235"/>
      <c r="J473" s="235"/>
      <c r="K473" s="235"/>
      <c r="L473" s="235"/>
      <c r="M473" s="235"/>
      <c r="N473" s="235"/>
      <c r="O473" s="235"/>
      <c r="P473" s="235"/>
      <c r="Q473" s="235"/>
      <c r="R473" s="235"/>
      <c r="S473" s="235"/>
      <c r="T473" s="235"/>
      <c r="U473" s="235"/>
      <c r="V473" s="235"/>
    </row>
    <row r="474" spans="1:22" ht="12.75" customHeight="1">
      <c r="A474" s="240" t="s">
        <v>1847</v>
      </c>
      <c r="B474" s="241" t="s">
        <v>1848</v>
      </c>
      <c r="C474" s="235"/>
      <c r="D474" s="235"/>
      <c r="E474" s="235"/>
      <c r="F474" s="235"/>
      <c r="G474" s="235"/>
      <c r="H474" s="235"/>
      <c r="I474" s="235"/>
      <c r="J474" s="235"/>
      <c r="K474" s="235"/>
      <c r="L474" s="235"/>
      <c r="M474" s="235"/>
      <c r="N474" s="235"/>
      <c r="O474" s="235"/>
      <c r="P474" s="235"/>
      <c r="Q474" s="235"/>
      <c r="R474" s="235"/>
      <c r="S474" s="235"/>
      <c r="T474" s="235"/>
      <c r="U474" s="235"/>
      <c r="V474" s="235"/>
    </row>
    <row r="475" spans="1:22" ht="12.75" customHeight="1">
      <c r="A475" s="240" t="s">
        <v>1849</v>
      </c>
      <c r="B475" s="241" t="s">
        <v>1850</v>
      </c>
      <c r="C475" s="235"/>
      <c r="D475" s="235"/>
      <c r="E475" s="235"/>
      <c r="F475" s="235"/>
      <c r="G475" s="235"/>
      <c r="H475" s="235"/>
      <c r="I475" s="235"/>
      <c r="J475" s="235"/>
      <c r="K475" s="235"/>
      <c r="L475" s="235"/>
      <c r="M475" s="235"/>
      <c r="N475" s="235"/>
      <c r="O475" s="235"/>
      <c r="P475" s="235"/>
      <c r="Q475" s="235"/>
      <c r="R475" s="235"/>
      <c r="S475" s="235"/>
      <c r="T475" s="235"/>
      <c r="U475" s="235"/>
      <c r="V475" s="235"/>
    </row>
    <row r="476" spans="1:22" ht="12.75" customHeight="1">
      <c r="A476" s="240" t="s">
        <v>1851</v>
      </c>
      <c r="B476" s="241" t="s">
        <v>1852</v>
      </c>
      <c r="C476" s="235"/>
      <c r="D476" s="235"/>
      <c r="E476" s="235"/>
      <c r="F476" s="235"/>
      <c r="G476" s="235"/>
      <c r="H476" s="235"/>
      <c r="I476" s="235"/>
      <c r="J476" s="235"/>
      <c r="K476" s="235"/>
      <c r="L476" s="235"/>
      <c r="M476" s="235"/>
      <c r="N476" s="235"/>
      <c r="O476" s="235"/>
      <c r="P476" s="235"/>
      <c r="Q476" s="235"/>
      <c r="R476" s="235"/>
      <c r="S476" s="235"/>
      <c r="T476" s="235"/>
      <c r="U476" s="235"/>
      <c r="V476" s="235"/>
    </row>
    <row r="477" spans="1:22" ht="12.75" customHeight="1">
      <c r="A477" s="240" t="s">
        <v>1853</v>
      </c>
      <c r="B477" s="242" t="s">
        <v>1854</v>
      </c>
      <c r="C477" s="235"/>
      <c r="D477" s="235"/>
      <c r="E477" s="235"/>
      <c r="F477" s="235"/>
      <c r="G477" s="235"/>
      <c r="H477" s="235"/>
      <c r="I477" s="235"/>
      <c r="J477" s="235"/>
      <c r="K477" s="235"/>
      <c r="L477" s="235"/>
      <c r="M477" s="235"/>
      <c r="N477" s="235"/>
      <c r="O477" s="235"/>
      <c r="P477" s="235"/>
      <c r="Q477" s="235"/>
      <c r="R477" s="235"/>
      <c r="S477" s="235"/>
      <c r="T477" s="235"/>
      <c r="U477" s="235"/>
      <c r="V477" s="235"/>
    </row>
    <row r="478" spans="1:22" ht="12.75" customHeight="1">
      <c r="A478" s="240" t="s">
        <v>1855</v>
      </c>
      <c r="B478" s="241" t="s">
        <v>1856</v>
      </c>
      <c r="C478" s="235"/>
      <c r="D478" s="235"/>
      <c r="E478" s="235"/>
      <c r="F478" s="235"/>
      <c r="G478" s="235"/>
      <c r="H478" s="235"/>
      <c r="I478" s="235"/>
      <c r="J478" s="235"/>
      <c r="K478" s="235"/>
      <c r="L478" s="235"/>
      <c r="M478" s="235"/>
      <c r="N478" s="235"/>
      <c r="O478" s="235"/>
      <c r="P478" s="235"/>
      <c r="Q478" s="235"/>
      <c r="R478" s="235"/>
      <c r="S478" s="235"/>
      <c r="T478" s="235"/>
      <c r="U478" s="235"/>
      <c r="V478" s="235"/>
    </row>
    <row r="479" spans="1:22" ht="12.75" customHeight="1">
      <c r="A479" s="240" t="s">
        <v>1857</v>
      </c>
      <c r="B479" s="241" t="s">
        <v>1858</v>
      </c>
      <c r="C479" s="235"/>
      <c r="D479" s="235"/>
      <c r="E479" s="235"/>
      <c r="F479" s="235"/>
      <c r="G479" s="235"/>
      <c r="H479" s="235"/>
      <c r="I479" s="235"/>
      <c r="J479" s="235"/>
      <c r="K479" s="235"/>
      <c r="L479" s="235"/>
      <c r="M479" s="235"/>
      <c r="N479" s="235"/>
      <c r="O479" s="235"/>
      <c r="P479" s="235"/>
      <c r="Q479" s="235"/>
      <c r="R479" s="235"/>
      <c r="S479" s="235"/>
      <c r="T479" s="235"/>
      <c r="U479" s="235"/>
      <c r="V479" s="235"/>
    </row>
    <row r="480" spans="1:22" ht="12.75" customHeight="1">
      <c r="A480" s="240" t="s">
        <v>1859</v>
      </c>
      <c r="B480" s="241" t="s">
        <v>1860</v>
      </c>
      <c r="C480" s="235"/>
      <c r="D480" s="235"/>
      <c r="E480" s="235"/>
      <c r="F480" s="235"/>
      <c r="G480" s="235"/>
      <c r="H480" s="235"/>
      <c r="I480" s="235"/>
      <c r="J480" s="235"/>
      <c r="K480" s="235"/>
      <c r="L480" s="235"/>
      <c r="M480" s="235"/>
      <c r="N480" s="235"/>
      <c r="O480" s="235"/>
      <c r="P480" s="235"/>
      <c r="Q480" s="235"/>
      <c r="R480" s="235"/>
      <c r="S480" s="235"/>
      <c r="T480" s="235"/>
      <c r="U480" s="235"/>
      <c r="V480" s="235"/>
    </row>
    <row r="481" spans="1:22" ht="12.75" customHeight="1">
      <c r="A481" s="240" t="s">
        <v>1861</v>
      </c>
      <c r="B481" s="241" t="s">
        <v>1862</v>
      </c>
      <c r="C481" s="235"/>
      <c r="D481" s="235"/>
      <c r="E481" s="235"/>
      <c r="F481" s="235"/>
      <c r="G481" s="235"/>
      <c r="H481" s="235"/>
      <c r="I481" s="235"/>
      <c r="J481" s="235"/>
      <c r="K481" s="235"/>
      <c r="L481" s="235"/>
      <c r="M481" s="235"/>
      <c r="N481" s="235"/>
      <c r="O481" s="235"/>
      <c r="P481" s="235"/>
      <c r="Q481" s="235"/>
      <c r="R481" s="235"/>
      <c r="S481" s="235"/>
      <c r="T481" s="235"/>
      <c r="U481" s="235"/>
      <c r="V481" s="235"/>
    </row>
    <row r="482" spans="1:22" ht="12.75" customHeight="1">
      <c r="A482" s="240" t="s">
        <v>1863</v>
      </c>
      <c r="B482" s="241" t="s">
        <v>1864</v>
      </c>
      <c r="C482" s="235"/>
      <c r="D482" s="235"/>
      <c r="E482" s="235"/>
      <c r="F482" s="235"/>
      <c r="G482" s="235"/>
      <c r="H482" s="235"/>
      <c r="I482" s="235"/>
      <c r="J482" s="235"/>
      <c r="K482" s="235"/>
      <c r="L482" s="235"/>
      <c r="M482" s="235"/>
      <c r="N482" s="235"/>
      <c r="O482" s="235"/>
      <c r="P482" s="235"/>
      <c r="Q482" s="235"/>
      <c r="R482" s="235"/>
      <c r="S482" s="235"/>
      <c r="T482" s="235"/>
      <c r="U482" s="235"/>
      <c r="V482" s="235"/>
    </row>
    <row r="483" spans="1:22" ht="12.75" customHeight="1">
      <c r="A483" s="240" t="s">
        <v>1865</v>
      </c>
      <c r="B483" s="241" t="s">
        <v>1866</v>
      </c>
      <c r="C483" s="235"/>
      <c r="D483" s="235"/>
      <c r="E483" s="235"/>
      <c r="F483" s="235"/>
      <c r="G483" s="235"/>
      <c r="H483" s="235"/>
      <c r="I483" s="235"/>
      <c r="J483" s="235"/>
      <c r="K483" s="235"/>
      <c r="L483" s="235"/>
      <c r="M483" s="235"/>
      <c r="N483" s="235"/>
      <c r="O483" s="235"/>
      <c r="P483" s="235"/>
      <c r="Q483" s="235"/>
      <c r="R483" s="235"/>
      <c r="S483" s="235"/>
      <c r="T483" s="235"/>
      <c r="U483" s="235"/>
      <c r="V483" s="235"/>
    </row>
    <row r="484" spans="1:22" ht="12.75" customHeight="1">
      <c r="A484" s="240" t="s">
        <v>1867</v>
      </c>
      <c r="B484" s="241" t="s">
        <v>1868</v>
      </c>
      <c r="C484" s="235"/>
      <c r="D484" s="235"/>
      <c r="E484" s="235"/>
      <c r="F484" s="235"/>
      <c r="G484" s="235"/>
      <c r="H484" s="235"/>
      <c r="I484" s="235"/>
      <c r="J484" s="235"/>
      <c r="K484" s="235"/>
      <c r="L484" s="235"/>
      <c r="M484" s="235"/>
      <c r="N484" s="235"/>
      <c r="O484" s="235"/>
      <c r="P484" s="235"/>
      <c r="Q484" s="235"/>
      <c r="R484" s="235"/>
      <c r="S484" s="235"/>
      <c r="T484" s="235"/>
      <c r="U484" s="235"/>
      <c r="V484" s="235"/>
    </row>
    <row r="485" spans="1:22" ht="12.75" customHeight="1">
      <c r="A485" s="240" t="s">
        <v>1869</v>
      </c>
      <c r="B485" s="241" t="s">
        <v>1870</v>
      </c>
      <c r="C485" s="235"/>
      <c r="D485" s="235"/>
      <c r="E485" s="235"/>
      <c r="F485" s="235"/>
      <c r="G485" s="235"/>
      <c r="H485" s="235"/>
      <c r="I485" s="235"/>
      <c r="J485" s="235"/>
      <c r="K485" s="235"/>
      <c r="L485" s="235"/>
      <c r="M485" s="235"/>
      <c r="N485" s="235"/>
      <c r="O485" s="235"/>
      <c r="P485" s="235"/>
      <c r="Q485" s="235"/>
      <c r="R485" s="235"/>
      <c r="S485" s="235"/>
      <c r="T485" s="235"/>
      <c r="U485" s="235"/>
      <c r="V485" s="235"/>
    </row>
    <row r="486" spans="1:22" ht="12.75" customHeight="1">
      <c r="A486" s="240" t="s">
        <v>1871</v>
      </c>
      <c r="B486" s="241" t="s">
        <v>1872</v>
      </c>
      <c r="C486" s="235"/>
      <c r="D486" s="235"/>
      <c r="E486" s="235"/>
      <c r="F486" s="235"/>
      <c r="G486" s="235"/>
      <c r="H486" s="235"/>
      <c r="I486" s="235"/>
      <c r="J486" s="235"/>
      <c r="K486" s="235"/>
      <c r="L486" s="235"/>
      <c r="M486" s="235"/>
      <c r="N486" s="235"/>
      <c r="O486" s="235"/>
      <c r="P486" s="235"/>
      <c r="Q486" s="235"/>
      <c r="R486" s="235"/>
      <c r="S486" s="235"/>
      <c r="T486" s="235"/>
      <c r="U486" s="235"/>
      <c r="V486" s="235"/>
    </row>
    <row r="487" spans="1:22" ht="12.75" customHeight="1">
      <c r="A487" s="240" t="s">
        <v>1873</v>
      </c>
      <c r="B487" s="241" t="s">
        <v>1874</v>
      </c>
      <c r="C487" s="235"/>
      <c r="D487" s="235"/>
      <c r="E487" s="235"/>
      <c r="F487" s="235"/>
      <c r="G487" s="235"/>
      <c r="H487" s="235"/>
      <c r="I487" s="235"/>
      <c r="J487" s="235"/>
      <c r="K487" s="235"/>
      <c r="L487" s="235"/>
      <c r="M487" s="235"/>
      <c r="N487" s="235"/>
      <c r="O487" s="235"/>
      <c r="P487" s="235"/>
      <c r="Q487" s="235"/>
      <c r="R487" s="235"/>
      <c r="S487" s="235"/>
      <c r="T487" s="235"/>
      <c r="U487" s="235"/>
      <c r="V487" s="235"/>
    </row>
    <row r="488" spans="1:22" ht="12.75" customHeight="1">
      <c r="A488" s="240" t="s">
        <v>1875</v>
      </c>
      <c r="B488" s="241" t="s">
        <v>1876</v>
      </c>
      <c r="C488" s="235"/>
      <c r="D488" s="235"/>
      <c r="E488" s="235"/>
      <c r="F488" s="235"/>
      <c r="G488" s="235"/>
      <c r="H488" s="235"/>
      <c r="I488" s="235"/>
      <c r="J488" s="235"/>
      <c r="K488" s="235"/>
      <c r="L488" s="235"/>
      <c r="M488" s="235"/>
      <c r="N488" s="235"/>
      <c r="O488" s="235"/>
      <c r="P488" s="235"/>
      <c r="Q488" s="235"/>
      <c r="R488" s="235"/>
      <c r="S488" s="235"/>
      <c r="T488" s="235"/>
      <c r="U488" s="235"/>
      <c r="V488" s="235"/>
    </row>
    <row r="489" spans="1:22" ht="12.75" customHeight="1">
      <c r="A489" s="240" t="s">
        <v>1877</v>
      </c>
      <c r="B489" s="241" t="s">
        <v>1878</v>
      </c>
      <c r="C489" s="235"/>
      <c r="D489" s="235"/>
      <c r="E489" s="235"/>
      <c r="F489" s="235"/>
      <c r="G489" s="235"/>
      <c r="H489" s="235"/>
      <c r="I489" s="235"/>
      <c r="J489" s="235"/>
      <c r="K489" s="235"/>
      <c r="L489" s="235"/>
      <c r="M489" s="235"/>
      <c r="N489" s="235"/>
      <c r="O489" s="235"/>
      <c r="P489" s="235"/>
      <c r="Q489" s="235"/>
      <c r="R489" s="235"/>
      <c r="S489" s="235"/>
      <c r="T489" s="235"/>
      <c r="U489" s="235"/>
      <c r="V489" s="235"/>
    </row>
    <row r="490" spans="1:22" ht="12.75" customHeight="1">
      <c r="A490" s="240" t="s">
        <v>1879</v>
      </c>
      <c r="B490" s="241" t="s">
        <v>1880</v>
      </c>
      <c r="C490" s="235"/>
      <c r="D490" s="235"/>
      <c r="E490" s="235"/>
      <c r="F490" s="235"/>
      <c r="G490" s="235"/>
      <c r="H490" s="235"/>
      <c r="I490" s="235"/>
      <c r="J490" s="235"/>
      <c r="K490" s="235"/>
      <c r="L490" s="235"/>
      <c r="M490" s="235"/>
      <c r="N490" s="235"/>
      <c r="O490" s="235"/>
      <c r="P490" s="235"/>
      <c r="Q490" s="235"/>
      <c r="R490" s="235"/>
      <c r="S490" s="235"/>
      <c r="T490" s="235"/>
      <c r="U490" s="235"/>
      <c r="V490" s="235"/>
    </row>
    <row r="491" spans="1:22" ht="12.75" customHeight="1">
      <c r="A491" s="240" t="s">
        <v>1881</v>
      </c>
      <c r="B491" s="241" t="s">
        <v>1882</v>
      </c>
      <c r="C491" s="235"/>
      <c r="D491" s="235"/>
      <c r="E491" s="235"/>
      <c r="F491" s="235"/>
      <c r="G491" s="235"/>
      <c r="H491" s="235"/>
      <c r="I491" s="235"/>
      <c r="J491" s="235"/>
      <c r="K491" s="235"/>
      <c r="L491" s="235"/>
      <c r="M491" s="235"/>
      <c r="N491" s="235"/>
      <c r="O491" s="235"/>
      <c r="P491" s="235"/>
      <c r="Q491" s="235"/>
      <c r="R491" s="235"/>
      <c r="S491" s="235"/>
      <c r="T491" s="235"/>
      <c r="U491" s="235"/>
      <c r="V491" s="235"/>
    </row>
    <row r="492" spans="1:22" ht="12.75" customHeight="1">
      <c r="A492" s="240" t="s">
        <v>1883</v>
      </c>
      <c r="B492" s="242" t="s">
        <v>1884</v>
      </c>
      <c r="C492" s="235"/>
      <c r="D492" s="235"/>
      <c r="E492" s="235"/>
      <c r="F492" s="235"/>
      <c r="G492" s="235"/>
      <c r="H492" s="235"/>
      <c r="I492" s="235"/>
      <c r="J492" s="235"/>
      <c r="K492" s="235"/>
      <c r="L492" s="235"/>
      <c r="M492" s="235"/>
      <c r="N492" s="235"/>
      <c r="O492" s="235"/>
      <c r="P492" s="235"/>
      <c r="Q492" s="235"/>
      <c r="R492" s="235"/>
      <c r="S492" s="235"/>
      <c r="T492" s="235"/>
      <c r="U492" s="235"/>
      <c r="V492" s="235"/>
    </row>
    <row r="493" spans="1:22" ht="12.75" customHeight="1">
      <c r="A493" s="240" t="s">
        <v>1885</v>
      </c>
      <c r="B493" s="241" t="s">
        <v>1886</v>
      </c>
      <c r="C493" s="235"/>
      <c r="D493" s="235"/>
      <c r="E493" s="235"/>
      <c r="F493" s="235"/>
      <c r="G493" s="235"/>
      <c r="H493" s="235"/>
      <c r="I493" s="235"/>
      <c r="J493" s="235"/>
      <c r="K493" s="235"/>
      <c r="L493" s="235"/>
      <c r="M493" s="235"/>
      <c r="N493" s="235"/>
      <c r="O493" s="235"/>
      <c r="P493" s="235"/>
      <c r="Q493" s="235"/>
      <c r="R493" s="235"/>
      <c r="S493" s="235"/>
      <c r="T493" s="235"/>
      <c r="U493" s="235"/>
      <c r="V493" s="235"/>
    </row>
    <row r="494" spans="1:22" ht="12.75" customHeight="1">
      <c r="A494" s="240" t="s">
        <v>1887</v>
      </c>
      <c r="B494" s="241" t="s">
        <v>1888</v>
      </c>
      <c r="C494" s="235"/>
      <c r="D494" s="235"/>
      <c r="E494" s="235"/>
      <c r="F494" s="235"/>
      <c r="G494" s="235"/>
      <c r="H494" s="235"/>
      <c r="I494" s="235"/>
      <c r="J494" s="235"/>
      <c r="K494" s="235"/>
      <c r="L494" s="235"/>
      <c r="M494" s="235"/>
      <c r="N494" s="235"/>
      <c r="O494" s="235"/>
      <c r="P494" s="235"/>
      <c r="Q494" s="235"/>
      <c r="R494" s="235"/>
      <c r="S494" s="235"/>
      <c r="T494" s="235"/>
      <c r="U494" s="235"/>
      <c r="V494" s="235"/>
    </row>
    <row r="495" spans="1:22" ht="12.75" customHeight="1">
      <c r="A495" s="240" t="s">
        <v>1889</v>
      </c>
      <c r="B495" s="241" t="s">
        <v>1890</v>
      </c>
      <c r="C495" s="235"/>
      <c r="D495" s="235"/>
      <c r="E495" s="235"/>
      <c r="F495" s="235"/>
      <c r="G495" s="235"/>
      <c r="H495" s="235"/>
      <c r="I495" s="235"/>
      <c r="J495" s="235"/>
      <c r="K495" s="235"/>
      <c r="L495" s="235"/>
      <c r="M495" s="235"/>
      <c r="N495" s="235"/>
      <c r="O495" s="235"/>
      <c r="P495" s="235"/>
      <c r="Q495" s="235"/>
      <c r="R495" s="235"/>
      <c r="S495" s="235"/>
      <c r="T495" s="235"/>
      <c r="U495" s="235"/>
      <c r="V495" s="235"/>
    </row>
    <row r="496" spans="1:22" ht="12.75" customHeight="1">
      <c r="A496" s="240" t="s">
        <v>1891</v>
      </c>
      <c r="B496" s="241" t="s">
        <v>1892</v>
      </c>
      <c r="C496" s="235"/>
      <c r="D496" s="235"/>
      <c r="E496" s="235"/>
      <c r="F496" s="235"/>
      <c r="G496" s="235"/>
      <c r="H496" s="235"/>
      <c r="I496" s="235"/>
      <c r="J496" s="235"/>
      <c r="K496" s="235"/>
      <c r="L496" s="235"/>
      <c r="M496" s="235"/>
      <c r="N496" s="235"/>
      <c r="O496" s="235"/>
      <c r="P496" s="235"/>
      <c r="Q496" s="235"/>
      <c r="R496" s="235"/>
      <c r="S496" s="235"/>
      <c r="T496" s="235"/>
      <c r="U496" s="235"/>
      <c r="V496" s="235"/>
    </row>
    <row r="497" spans="1:22" ht="12.75" customHeight="1">
      <c r="A497" s="240" t="s">
        <v>1893</v>
      </c>
      <c r="B497" s="241" t="s">
        <v>1894</v>
      </c>
      <c r="C497" s="235"/>
      <c r="D497" s="235"/>
      <c r="E497" s="235"/>
      <c r="F497" s="235"/>
      <c r="G497" s="235"/>
      <c r="H497" s="235"/>
      <c r="I497" s="235"/>
      <c r="J497" s="235"/>
      <c r="K497" s="235"/>
      <c r="L497" s="235"/>
      <c r="M497" s="235"/>
      <c r="N497" s="235"/>
      <c r="O497" s="235"/>
      <c r="P497" s="235"/>
      <c r="Q497" s="235"/>
      <c r="R497" s="235"/>
      <c r="S497" s="235"/>
      <c r="T497" s="235"/>
      <c r="U497" s="235"/>
      <c r="V497" s="235"/>
    </row>
    <row r="498" spans="1:22" ht="12.75" customHeight="1">
      <c r="A498" s="240" t="s">
        <v>1895</v>
      </c>
      <c r="B498" s="241" t="s">
        <v>1896</v>
      </c>
      <c r="C498" s="235"/>
      <c r="D498" s="235"/>
      <c r="E498" s="235"/>
      <c r="F498" s="235"/>
      <c r="G498" s="235"/>
      <c r="H498" s="235"/>
      <c r="I498" s="235"/>
      <c r="J498" s="235"/>
      <c r="K498" s="235"/>
      <c r="L498" s="235"/>
      <c r="M498" s="235"/>
      <c r="N498" s="235"/>
      <c r="O498" s="235"/>
      <c r="P498" s="235"/>
      <c r="Q498" s="235"/>
      <c r="R498" s="235"/>
      <c r="S498" s="235"/>
      <c r="T498" s="235"/>
      <c r="U498" s="235"/>
      <c r="V498" s="235"/>
    </row>
    <row r="499" spans="1:22" ht="12.75" customHeight="1">
      <c r="A499" s="240" t="s">
        <v>1897</v>
      </c>
      <c r="B499" s="241" t="s">
        <v>1898</v>
      </c>
      <c r="C499" s="235"/>
      <c r="D499" s="235"/>
      <c r="E499" s="235"/>
      <c r="F499" s="235"/>
      <c r="G499" s="235"/>
      <c r="H499" s="235"/>
      <c r="I499" s="235"/>
      <c r="J499" s="235"/>
      <c r="K499" s="235"/>
      <c r="L499" s="235"/>
      <c r="M499" s="235"/>
      <c r="N499" s="235"/>
      <c r="O499" s="235"/>
      <c r="P499" s="235"/>
      <c r="Q499" s="235"/>
      <c r="R499" s="235"/>
      <c r="S499" s="235"/>
      <c r="T499" s="235"/>
      <c r="U499" s="235"/>
      <c r="V499" s="235"/>
    </row>
    <row r="500" spans="1:22" ht="12.75" customHeight="1">
      <c r="A500" s="240" t="s">
        <v>1899</v>
      </c>
      <c r="B500" s="241" t="s">
        <v>1900</v>
      </c>
      <c r="C500" s="235"/>
      <c r="D500" s="235"/>
      <c r="E500" s="235"/>
      <c r="F500" s="235"/>
      <c r="G500" s="235"/>
      <c r="H500" s="235"/>
      <c r="I500" s="235"/>
      <c r="J500" s="235"/>
      <c r="K500" s="235"/>
      <c r="L500" s="235"/>
      <c r="M500" s="235"/>
      <c r="N500" s="235"/>
      <c r="O500" s="235"/>
      <c r="P500" s="235"/>
      <c r="Q500" s="235"/>
      <c r="R500" s="235"/>
      <c r="S500" s="235"/>
      <c r="T500" s="235"/>
      <c r="U500" s="235"/>
      <c r="V500" s="235"/>
    </row>
    <row r="501" spans="1:22" ht="12.75" customHeight="1">
      <c r="A501" s="240" t="s">
        <v>1901</v>
      </c>
      <c r="B501" s="241" t="s">
        <v>1902</v>
      </c>
      <c r="C501" s="235"/>
      <c r="D501" s="235"/>
      <c r="E501" s="235"/>
      <c r="F501" s="235"/>
      <c r="G501" s="235"/>
      <c r="H501" s="235"/>
      <c r="I501" s="235"/>
      <c r="J501" s="235"/>
      <c r="K501" s="235"/>
      <c r="L501" s="235"/>
      <c r="M501" s="235"/>
      <c r="N501" s="235"/>
      <c r="O501" s="235"/>
      <c r="P501" s="235"/>
      <c r="Q501" s="235"/>
      <c r="R501" s="235"/>
      <c r="S501" s="235"/>
      <c r="T501" s="235"/>
      <c r="U501" s="235"/>
      <c r="V501" s="235"/>
    </row>
    <row r="502" spans="1:22" ht="12.75" customHeight="1">
      <c r="A502" s="240" t="s">
        <v>1903</v>
      </c>
      <c r="B502" s="241" t="s">
        <v>1904</v>
      </c>
      <c r="C502" s="235"/>
      <c r="D502" s="235"/>
      <c r="E502" s="235"/>
      <c r="F502" s="235"/>
      <c r="G502" s="235"/>
      <c r="H502" s="235"/>
      <c r="I502" s="235"/>
      <c r="J502" s="235"/>
      <c r="K502" s="235"/>
      <c r="L502" s="235"/>
      <c r="M502" s="235"/>
      <c r="N502" s="235"/>
      <c r="O502" s="235"/>
      <c r="P502" s="235"/>
      <c r="Q502" s="235"/>
      <c r="R502" s="235"/>
      <c r="S502" s="235"/>
      <c r="T502" s="235"/>
      <c r="U502" s="235"/>
      <c r="V502" s="235"/>
    </row>
    <row r="503" spans="1:22" ht="12.75" customHeight="1">
      <c r="A503" s="240" t="s">
        <v>1905</v>
      </c>
      <c r="B503" s="241" t="s">
        <v>1906</v>
      </c>
      <c r="C503" s="235"/>
      <c r="D503" s="235"/>
      <c r="E503" s="235"/>
      <c r="F503" s="235"/>
      <c r="G503" s="235"/>
      <c r="H503" s="235"/>
      <c r="I503" s="235"/>
      <c r="J503" s="235"/>
      <c r="K503" s="235"/>
      <c r="L503" s="235"/>
      <c r="M503" s="235"/>
      <c r="N503" s="235"/>
      <c r="O503" s="235"/>
      <c r="P503" s="235"/>
      <c r="Q503" s="235"/>
      <c r="R503" s="235"/>
      <c r="S503" s="235"/>
      <c r="T503" s="235"/>
      <c r="U503" s="235"/>
      <c r="V503" s="235"/>
    </row>
    <row r="504" spans="1:22" ht="12.75" customHeight="1">
      <c r="A504" s="240" t="s">
        <v>1907</v>
      </c>
      <c r="B504" s="241" t="s">
        <v>1908</v>
      </c>
      <c r="C504" s="235"/>
      <c r="D504" s="235"/>
      <c r="E504" s="235"/>
      <c r="F504" s="235"/>
      <c r="G504" s="235"/>
      <c r="H504" s="235"/>
      <c r="I504" s="235"/>
      <c r="J504" s="235"/>
      <c r="K504" s="235"/>
      <c r="L504" s="235"/>
      <c r="M504" s="235"/>
      <c r="N504" s="235"/>
      <c r="O504" s="235"/>
      <c r="P504" s="235"/>
      <c r="Q504" s="235"/>
      <c r="R504" s="235"/>
      <c r="S504" s="235"/>
      <c r="T504" s="235"/>
      <c r="U504" s="235"/>
      <c r="V504" s="235"/>
    </row>
    <row r="505" spans="1:22" ht="12.75" customHeight="1">
      <c r="A505" s="240" t="s">
        <v>1909</v>
      </c>
      <c r="B505" s="241" t="s">
        <v>1910</v>
      </c>
      <c r="C505" s="235"/>
      <c r="D505" s="235"/>
      <c r="E505" s="235"/>
      <c r="F505" s="235"/>
      <c r="G505" s="235"/>
      <c r="H505" s="235"/>
      <c r="I505" s="235"/>
      <c r="J505" s="235"/>
      <c r="K505" s="235"/>
      <c r="L505" s="235"/>
      <c r="M505" s="235"/>
      <c r="N505" s="235"/>
      <c r="O505" s="235"/>
      <c r="P505" s="235"/>
      <c r="Q505" s="235"/>
      <c r="R505" s="235"/>
      <c r="S505" s="235"/>
      <c r="T505" s="235"/>
      <c r="U505" s="235"/>
      <c r="V505" s="235"/>
    </row>
    <row r="506" spans="1:22" ht="12.75" customHeight="1">
      <c r="A506" s="240" t="s">
        <v>1911</v>
      </c>
      <c r="B506" s="241" t="s">
        <v>1912</v>
      </c>
      <c r="C506" s="235"/>
      <c r="D506" s="235"/>
      <c r="E506" s="235"/>
      <c r="F506" s="235"/>
      <c r="G506" s="235"/>
      <c r="H506" s="235"/>
      <c r="I506" s="235"/>
      <c r="J506" s="235"/>
      <c r="K506" s="235"/>
      <c r="L506" s="235"/>
      <c r="M506" s="235"/>
      <c r="N506" s="235"/>
      <c r="O506" s="235"/>
      <c r="P506" s="235"/>
      <c r="Q506" s="235"/>
      <c r="R506" s="235"/>
      <c r="S506" s="235"/>
      <c r="T506" s="235"/>
      <c r="U506" s="235"/>
      <c r="V506" s="235"/>
    </row>
    <row r="507" spans="1:22" ht="12.75" customHeight="1">
      <c r="A507" s="240" t="s">
        <v>1913</v>
      </c>
      <c r="B507" s="241" t="s">
        <v>1914</v>
      </c>
      <c r="C507" s="235"/>
      <c r="D507" s="235"/>
      <c r="E507" s="235"/>
      <c r="F507" s="235"/>
      <c r="G507" s="235"/>
      <c r="H507" s="235"/>
      <c r="I507" s="235"/>
      <c r="J507" s="235"/>
      <c r="K507" s="235"/>
      <c r="L507" s="235"/>
      <c r="M507" s="235"/>
      <c r="N507" s="235"/>
      <c r="O507" s="235"/>
      <c r="P507" s="235"/>
      <c r="Q507" s="235"/>
      <c r="R507" s="235"/>
      <c r="S507" s="235"/>
      <c r="T507" s="235"/>
      <c r="U507" s="235"/>
      <c r="V507" s="235"/>
    </row>
    <row r="508" spans="1:22" ht="12.75" customHeight="1">
      <c r="A508" s="240" t="s">
        <v>1915</v>
      </c>
      <c r="B508" s="241" t="s">
        <v>1916</v>
      </c>
      <c r="C508" s="235"/>
      <c r="D508" s="235"/>
      <c r="E508" s="235"/>
      <c r="F508" s="235"/>
      <c r="G508" s="235"/>
      <c r="H508" s="235"/>
      <c r="I508" s="235"/>
      <c r="J508" s="235"/>
      <c r="K508" s="235"/>
      <c r="L508" s="235"/>
      <c r="M508" s="235"/>
      <c r="N508" s="235"/>
      <c r="O508" s="235"/>
      <c r="P508" s="235"/>
      <c r="Q508" s="235"/>
      <c r="R508" s="235"/>
      <c r="S508" s="235"/>
      <c r="T508" s="235"/>
      <c r="U508" s="235"/>
      <c r="V508" s="235"/>
    </row>
    <row r="509" spans="1:22" ht="12.75" customHeight="1">
      <c r="A509" s="240" t="s">
        <v>1917</v>
      </c>
      <c r="B509" s="241" t="s">
        <v>1918</v>
      </c>
      <c r="C509" s="235"/>
      <c r="D509" s="235"/>
      <c r="E509" s="235"/>
      <c r="F509" s="235"/>
      <c r="G509" s="235"/>
      <c r="H509" s="235"/>
      <c r="I509" s="235"/>
      <c r="J509" s="235"/>
      <c r="K509" s="235"/>
      <c r="L509" s="235"/>
      <c r="M509" s="235"/>
      <c r="N509" s="235"/>
      <c r="O509" s="235"/>
      <c r="P509" s="235"/>
      <c r="Q509" s="235"/>
      <c r="R509" s="235"/>
      <c r="S509" s="235"/>
      <c r="T509" s="235"/>
      <c r="U509" s="235"/>
      <c r="V509" s="235"/>
    </row>
    <row r="510" spans="1:22" ht="12.75" customHeight="1">
      <c r="A510" s="240" t="s">
        <v>1919</v>
      </c>
      <c r="B510" s="241" t="s">
        <v>1920</v>
      </c>
      <c r="C510" s="235"/>
      <c r="D510" s="235"/>
      <c r="E510" s="235"/>
      <c r="F510" s="235"/>
      <c r="G510" s="235"/>
      <c r="H510" s="235"/>
      <c r="I510" s="235"/>
      <c r="J510" s="235"/>
      <c r="K510" s="235"/>
      <c r="L510" s="235"/>
      <c r="M510" s="235"/>
      <c r="N510" s="235"/>
      <c r="O510" s="235"/>
      <c r="P510" s="235"/>
      <c r="Q510" s="235"/>
      <c r="R510" s="235"/>
      <c r="S510" s="235"/>
      <c r="T510" s="235"/>
      <c r="U510" s="235"/>
      <c r="V510" s="235"/>
    </row>
    <row r="511" spans="1:22" ht="12.75" customHeight="1">
      <c r="A511" s="240" t="s">
        <v>1921</v>
      </c>
      <c r="B511" s="241" t="s">
        <v>1922</v>
      </c>
      <c r="C511" s="235"/>
      <c r="D511" s="235"/>
      <c r="E511" s="235"/>
      <c r="F511" s="235"/>
      <c r="G511" s="235"/>
      <c r="H511" s="235"/>
      <c r="I511" s="235"/>
      <c r="J511" s="235"/>
      <c r="K511" s="235"/>
      <c r="L511" s="235"/>
      <c r="M511" s="235"/>
      <c r="N511" s="235"/>
      <c r="O511" s="235"/>
      <c r="P511" s="235"/>
      <c r="Q511" s="235"/>
      <c r="R511" s="235"/>
      <c r="S511" s="235"/>
      <c r="T511" s="235"/>
      <c r="U511" s="235"/>
      <c r="V511" s="235"/>
    </row>
    <row r="512" spans="1:22" ht="12.75" customHeight="1">
      <c r="A512" s="240" t="s">
        <v>1923</v>
      </c>
      <c r="B512" s="241" t="s">
        <v>1924</v>
      </c>
      <c r="C512" s="235"/>
      <c r="D512" s="235"/>
      <c r="E512" s="235"/>
      <c r="F512" s="235"/>
      <c r="G512" s="235"/>
      <c r="H512" s="235"/>
      <c r="I512" s="235"/>
      <c r="J512" s="235"/>
      <c r="K512" s="235"/>
      <c r="L512" s="235"/>
      <c r="M512" s="235"/>
      <c r="N512" s="235"/>
      <c r="O512" s="235"/>
      <c r="P512" s="235"/>
      <c r="Q512" s="235"/>
      <c r="R512" s="235"/>
      <c r="S512" s="235"/>
      <c r="T512" s="235"/>
      <c r="U512" s="235"/>
      <c r="V512" s="235"/>
    </row>
    <row r="513" spans="1:22" ht="12.75" customHeight="1">
      <c r="A513" s="240" t="s">
        <v>1925</v>
      </c>
      <c r="B513" s="241" t="s">
        <v>1926</v>
      </c>
      <c r="C513" s="235"/>
      <c r="D513" s="235"/>
      <c r="E513" s="235"/>
      <c r="F513" s="235"/>
      <c r="G513" s="235"/>
      <c r="H513" s="235"/>
      <c r="I513" s="235"/>
      <c r="J513" s="235"/>
      <c r="K513" s="235"/>
      <c r="L513" s="235"/>
      <c r="M513" s="235"/>
      <c r="N513" s="235"/>
      <c r="O513" s="235"/>
      <c r="P513" s="235"/>
      <c r="Q513" s="235"/>
      <c r="R513" s="235"/>
      <c r="S513" s="235"/>
      <c r="T513" s="235"/>
      <c r="U513" s="235"/>
      <c r="V513" s="235"/>
    </row>
    <row r="514" spans="1:22" ht="12.75" customHeight="1">
      <c r="A514" s="240" t="s">
        <v>1927</v>
      </c>
      <c r="B514" s="241" t="s">
        <v>1928</v>
      </c>
      <c r="C514" s="235"/>
      <c r="D514" s="235"/>
      <c r="E514" s="235"/>
      <c r="F514" s="235"/>
      <c r="G514" s="235"/>
      <c r="H514" s="235"/>
      <c r="I514" s="235"/>
      <c r="J514" s="235"/>
      <c r="K514" s="235"/>
      <c r="L514" s="235"/>
      <c r="M514" s="235"/>
      <c r="N514" s="235"/>
      <c r="O514" s="235"/>
      <c r="P514" s="235"/>
      <c r="Q514" s="235"/>
      <c r="R514" s="235"/>
      <c r="S514" s="235"/>
      <c r="T514" s="235"/>
      <c r="U514" s="235"/>
      <c r="V514" s="235"/>
    </row>
    <row r="515" spans="1:22" ht="12.75" customHeight="1">
      <c r="A515" s="240" t="s">
        <v>1929</v>
      </c>
      <c r="B515" s="241" t="s">
        <v>1930</v>
      </c>
      <c r="C515" s="235"/>
      <c r="D515" s="235"/>
      <c r="E515" s="235"/>
      <c r="F515" s="235"/>
      <c r="G515" s="235"/>
      <c r="H515" s="235"/>
      <c r="I515" s="235"/>
      <c r="J515" s="235"/>
      <c r="K515" s="235"/>
      <c r="L515" s="235"/>
      <c r="M515" s="235"/>
      <c r="N515" s="235"/>
      <c r="O515" s="235"/>
      <c r="P515" s="235"/>
      <c r="Q515" s="235"/>
      <c r="R515" s="235"/>
      <c r="S515" s="235"/>
      <c r="T515" s="235"/>
      <c r="U515" s="235"/>
      <c r="V515" s="235"/>
    </row>
    <row r="516" spans="1:22" ht="12.75" customHeight="1">
      <c r="A516" s="240" t="s">
        <v>1931</v>
      </c>
      <c r="B516" s="241" t="s">
        <v>1932</v>
      </c>
      <c r="C516" s="235"/>
      <c r="D516" s="235"/>
      <c r="E516" s="235"/>
      <c r="F516" s="235"/>
      <c r="G516" s="235"/>
      <c r="H516" s="235"/>
      <c r="I516" s="235"/>
      <c r="J516" s="235"/>
      <c r="K516" s="235"/>
      <c r="L516" s="235"/>
      <c r="M516" s="235"/>
      <c r="N516" s="235"/>
      <c r="O516" s="235"/>
      <c r="P516" s="235"/>
      <c r="Q516" s="235"/>
      <c r="R516" s="235"/>
      <c r="S516" s="235"/>
      <c r="T516" s="235"/>
      <c r="U516" s="235"/>
      <c r="V516" s="235"/>
    </row>
    <row r="517" spans="1:22" ht="12.75" customHeight="1">
      <c r="A517" s="240" t="s">
        <v>1933</v>
      </c>
      <c r="B517" s="241" t="s">
        <v>1934</v>
      </c>
      <c r="C517" s="235"/>
      <c r="D517" s="235"/>
      <c r="E517" s="235"/>
      <c r="F517" s="235"/>
      <c r="G517" s="235"/>
      <c r="H517" s="235"/>
      <c r="I517" s="235"/>
      <c r="J517" s="235"/>
      <c r="K517" s="235"/>
      <c r="L517" s="235"/>
      <c r="M517" s="235"/>
      <c r="N517" s="235"/>
      <c r="O517" s="235"/>
      <c r="P517" s="235"/>
      <c r="Q517" s="235"/>
      <c r="R517" s="235"/>
      <c r="S517" s="235"/>
      <c r="T517" s="235"/>
      <c r="U517" s="235"/>
      <c r="V517" s="235"/>
    </row>
    <row r="518" spans="1:22" ht="12.75" customHeight="1">
      <c r="A518" s="240" t="s">
        <v>1935</v>
      </c>
      <c r="B518" s="241" t="s">
        <v>1936</v>
      </c>
      <c r="C518" s="235"/>
      <c r="D518" s="235"/>
      <c r="E518" s="235"/>
      <c r="F518" s="235"/>
      <c r="G518" s="235"/>
      <c r="H518" s="235"/>
      <c r="I518" s="235"/>
      <c r="J518" s="235"/>
      <c r="K518" s="235"/>
      <c r="L518" s="235"/>
      <c r="M518" s="235"/>
      <c r="N518" s="235"/>
      <c r="O518" s="235"/>
      <c r="P518" s="235"/>
      <c r="Q518" s="235"/>
      <c r="R518" s="235"/>
      <c r="S518" s="235"/>
      <c r="T518" s="235"/>
      <c r="U518" s="235"/>
      <c r="V518" s="235"/>
    </row>
    <row r="519" spans="1:22" ht="12.75" customHeight="1">
      <c r="A519" s="240" t="s">
        <v>1937</v>
      </c>
      <c r="B519" s="241" t="s">
        <v>1938</v>
      </c>
      <c r="C519" s="235"/>
      <c r="D519" s="235"/>
      <c r="E519" s="235"/>
      <c r="F519" s="235"/>
      <c r="G519" s="235"/>
      <c r="H519" s="235"/>
      <c r="I519" s="235"/>
      <c r="J519" s="235"/>
      <c r="K519" s="235"/>
      <c r="L519" s="235"/>
      <c r="M519" s="235"/>
      <c r="N519" s="235"/>
      <c r="O519" s="235"/>
      <c r="P519" s="235"/>
      <c r="Q519" s="235"/>
      <c r="R519" s="235"/>
      <c r="S519" s="235"/>
      <c r="T519" s="235"/>
      <c r="U519" s="235"/>
      <c r="V519" s="235"/>
    </row>
    <row r="520" spans="1:22" ht="12.75" customHeight="1">
      <c r="A520" s="240" t="s">
        <v>1939</v>
      </c>
      <c r="B520" s="241" t="s">
        <v>1940</v>
      </c>
      <c r="C520" s="235"/>
      <c r="D520" s="235"/>
      <c r="E520" s="235"/>
      <c r="F520" s="235"/>
      <c r="G520" s="235"/>
      <c r="H520" s="235"/>
      <c r="I520" s="235"/>
      <c r="J520" s="235"/>
      <c r="K520" s="235"/>
      <c r="L520" s="235"/>
      <c r="M520" s="235"/>
      <c r="N520" s="235"/>
      <c r="O520" s="235"/>
      <c r="P520" s="235"/>
      <c r="Q520" s="235"/>
      <c r="R520" s="235"/>
      <c r="S520" s="235"/>
      <c r="T520" s="235"/>
      <c r="U520" s="235"/>
      <c r="V520" s="235"/>
    </row>
    <row r="521" spans="1:22" ht="12.75" customHeight="1">
      <c r="A521" s="240" t="s">
        <v>1941</v>
      </c>
      <c r="B521" s="241" t="s">
        <v>1942</v>
      </c>
      <c r="C521" s="235"/>
      <c r="D521" s="235"/>
      <c r="E521" s="235"/>
      <c r="F521" s="235"/>
      <c r="G521" s="235"/>
      <c r="H521" s="235"/>
      <c r="I521" s="235"/>
      <c r="J521" s="235"/>
      <c r="K521" s="235"/>
      <c r="L521" s="235"/>
      <c r="M521" s="235"/>
      <c r="N521" s="235"/>
      <c r="O521" s="235"/>
      <c r="P521" s="235"/>
      <c r="Q521" s="235"/>
      <c r="R521" s="235"/>
      <c r="S521" s="235"/>
      <c r="T521" s="235"/>
      <c r="U521" s="235"/>
      <c r="V521" s="235"/>
    </row>
    <row r="522" spans="1:22" ht="12.75" customHeight="1">
      <c r="A522" s="240" t="s">
        <v>1943</v>
      </c>
      <c r="B522" s="241" t="s">
        <v>1944</v>
      </c>
      <c r="C522" s="235"/>
      <c r="D522" s="235"/>
      <c r="E522" s="235"/>
      <c r="F522" s="235"/>
      <c r="G522" s="235"/>
      <c r="H522" s="235"/>
      <c r="I522" s="235"/>
      <c r="J522" s="235"/>
      <c r="K522" s="235"/>
      <c r="L522" s="235"/>
      <c r="M522" s="235"/>
      <c r="N522" s="235"/>
      <c r="O522" s="235"/>
      <c r="P522" s="235"/>
      <c r="Q522" s="235"/>
      <c r="R522" s="235"/>
      <c r="S522" s="235"/>
      <c r="T522" s="235"/>
      <c r="U522" s="235"/>
      <c r="V522" s="235"/>
    </row>
    <row r="523" spans="1:22" ht="12.75" customHeight="1">
      <c r="A523" s="240" t="s">
        <v>1945</v>
      </c>
      <c r="B523" s="241" t="s">
        <v>1946</v>
      </c>
      <c r="C523" s="235"/>
      <c r="D523" s="235"/>
      <c r="E523" s="235"/>
      <c r="F523" s="235"/>
      <c r="G523" s="235"/>
      <c r="H523" s="235"/>
      <c r="I523" s="235"/>
      <c r="J523" s="235"/>
      <c r="K523" s="235"/>
      <c r="L523" s="235"/>
      <c r="M523" s="235"/>
      <c r="N523" s="235"/>
      <c r="O523" s="235"/>
      <c r="P523" s="235"/>
      <c r="Q523" s="235"/>
      <c r="R523" s="235"/>
      <c r="S523" s="235"/>
      <c r="T523" s="235"/>
      <c r="U523" s="235"/>
      <c r="V523" s="235"/>
    </row>
    <row r="524" spans="1:22" ht="12.75" customHeight="1">
      <c r="A524" s="240" t="s">
        <v>1947</v>
      </c>
      <c r="B524" s="241" t="s">
        <v>1948</v>
      </c>
      <c r="C524" s="235"/>
      <c r="D524" s="235"/>
      <c r="E524" s="235"/>
      <c r="F524" s="235"/>
      <c r="G524" s="235"/>
      <c r="H524" s="235"/>
      <c r="I524" s="235"/>
      <c r="J524" s="235"/>
      <c r="K524" s="235"/>
      <c r="L524" s="235"/>
      <c r="M524" s="235"/>
      <c r="N524" s="235"/>
      <c r="O524" s="235"/>
      <c r="P524" s="235"/>
      <c r="Q524" s="235"/>
      <c r="R524" s="235"/>
      <c r="S524" s="235"/>
      <c r="T524" s="235"/>
      <c r="U524" s="235"/>
      <c r="V524" s="235"/>
    </row>
    <row r="525" spans="1:22" ht="12.75" customHeight="1">
      <c r="A525" s="240" t="s">
        <v>1949</v>
      </c>
      <c r="B525" s="241" t="s">
        <v>1950</v>
      </c>
      <c r="C525" s="235"/>
      <c r="D525" s="235"/>
      <c r="E525" s="235"/>
      <c r="F525" s="235"/>
      <c r="G525" s="235"/>
      <c r="H525" s="235"/>
      <c r="I525" s="235"/>
      <c r="J525" s="235"/>
      <c r="K525" s="235"/>
      <c r="L525" s="235"/>
      <c r="M525" s="235"/>
      <c r="N525" s="235"/>
      <c r="O525" s="235"/>
      <c r="P525" s="235"/>
      <c r="Q525" s="235"/>
      <c r="R525" s="235"/>
      <c r="S525" s="235"/>
      <c r="T525" s="235"/>
      <c r="U525" s="235"/>
      <c r="V525" s="235"/>
    </row>
    <row r="526" spans="1:22" ht="12.75" customHeight="1">
      <c r="A526" s="240" t="s">
        <v>1951</v>
      </c>
      <c r="B526" s="241" t="s">
        <v>1952</v>
      </c>
      <c r="C526" s="235"/>
      <c r="D526" s="235"/>
      <c r="E526" s="235"/>
      <c r="F526" s="235"/>
      <c r="G526" s="235"/>
      <c r="H526" s="235"/>
      <c r="I526" s="235"/>
      <c r="J526" s="235"/>
      <c r="K526" s="235"/>
      <c r="L526" s="235"/>
      <c r="M526" s="235"/>
      <c r="N526" s="235"/>
      <c r="O526" s="235"/>
      <c r="P526" s="235"/>
      <c r="Q526" s="235"/>
      <c r="R526" s="235"/>
      <c r="S526" s="235"/>
      <c r="T526" s="235"/>
      <c r="U526" s="235"/>
      <c r="V526" s="235"/>
    </row>
    <row r="527" spans="1:22" ht="12.75" customHeight="1">
      <c r="A527" s="240" t="s">
        <v>1953</v>
      </c>
      <c r="B527" s="241" t="s">
        <v>1954</v>
      </c>
      <c r="C527" s="235"/>
      <c r="D527" s="235"/>
      <c r="E527" s="235"/>
      <c r="F527" s="235"/>
      <c r="G527" s="235"/>
      <c r="H527" s="235"/>
      <c r="I527" s="235"/>
      <c r="J527" s="235"/>
      <c r="K527" s="235"/>
      <c r="L527" s="235"/>
      <c r="M527" s="235"/>
      <c r="N527" s="235"/>
      <c r="O527" s="235"/>
      <c r="P527" s="235"/>
      <c r="Q527" s="235"/>
      <c r="R527" s="235"/>
      <c r="S527" s="235"/>
      <c r="T527" s="235"/>
      <c r="U527" s="235"/>
      <c r="V527" s="235"/>
    </row>
    <row r="528" spans="1:22" ht="12.75" customHeight="1">
      <c r="A528" s="240" t="s">
        <v>1955</v>
      </c>
      <c r="B528" s="241" t="s">
        <v>1956</v>
      </c>
      <c r="C528" s="235"/>
      <c r="D528" s="235"/>
      <c r="E528" s="235"/>
      <c r="F528" s="235"/>
      <c r="G528" s="235"/>
      <c r="H528" s="235"/>
      <c r="I528" s="235"/>
      <c r="J528" s="235"/>
      <c r="K528" s="235"/>
      <c r="L528" s="235"/>
      <c r="M528" s="235"/>
      <c r="N528" s="235"/>
      <c r="O528" s="235"/>
      <c r="P528" s="235"/>
      <c r="Q528" s="235"/>
      <c r="R528" s="235"/>
      <c r="S528" s="235"/>
      <c r="T528" s="235"/>
      <c r="U528" s="235"/>
      <c r="V528" s="235"/>
    </row>
    <row r="529" spans="1:22" ht="12.75" customHeight="1">
      <c r="A529" s="240" t="s">
        <v>1957</v>
      </c>
      <c r="B529" s="241" t="s">
        <v>1958</v>
      </c>
      <c r="C529" s="235"/>
      <c r="D529" s="235"/>
      <c r="E529" s="235"/>
      <c r="F529" s="235"/>
      <c r="G529" s="235"/>
      <c r="H529" s="235"/>
      <c r="I529" s="235"/>
      <c r="J529" s="235"/>
      <c r="K529" s="235"/>
      <c r="L529" s="235"/>
      <c r="M529" s="235"/>
      <c r="N529" s="235"/>
      <c r="O529" s="235"/>
      <c r="P529" s="235"/>
      <c r="Q529" s="235"/>
      <c r="R529" s="235"/>
      <c r="S529" s="235"/>
      <c r="T529" s="235"/>
      <c r="U529" s="235"/>
      <c r="V529" s="235"/>
    </row>
    <row r="530" spans="1:22" ht="12.75" customHeight="1">
      <c r="A530" s="240" t="s">
        <v>1959</v>
      </c>
      <c r="B530" s="241" t="s">
        <v>1960</v>
      </c>
      <c r="C530" s="235"/>
      <c r="D530" s="235"/>
      <c r="E530" s="235"/>
      <c r="F530" s="235"/>
      <c r="G530" s="235"/>
      <c r="H530" s="235"/>
      <c r="I530" s="235"/>
      <c r="J530" s="235"/>
      <c r="K530" s="235"/>
      <c r="L530" s="235"/>
      <c r="M530" s="235"/>
      <c r="N530" s="235"/>
      <c r="O530" s="235"/>
      <c r="P530" s="235"/>
      <c r="Q530" s="235"/>
      <c r="R530" s="235"/>
      <c r="S530" s="235"/>
      <c r="T530" s="235"/>
      <c r="U530" s="235"/>
      <c r="V530" s="235"/>
    </row>
    <row r="531" spans="1:22" ht="12.75" customHeight="1">
      <c r="A531" s="240" t="s">
        <v>1961</v>
      </c>
      <c r="B531" s="241" t="s">
        <v>1962</v>
      </c>
      <c r="C531" s="235"/>
      <c r="D531" s="235"/>
      <c r="E531" s="235"/>
      <c r="F531" s="235"/>
      <c r="G531" s="235"/>
      <c r="H531" s="235"/>
      <c r="I531" s="235"/>
      <c r="J531" s="235"/>
      <c r="K531" s="235"/>
      <c r="L531" s="235"/>
      <c r="M531" s="235"/>
      <c r="N531" s="235"/>
      <c r="O531" s="235"/>
      <c r="P531" s="235"/>
      <c r="Q531" s="235"/>
      <c r="R531" s="235"/>
      <c r="S531" s="235"/>
      <c r="T531" s="235"/>
      <c r="U531" s="235"/>
      <c r="V531" s="235"/>
    </row>
    <row r="532" spans="1:22" ht="12.75" customHeight="1">
      <c r="A532" s="240" t="s">
        <v>1963</v>
      </c>
      <c r="B532" s="241" t="s">
        <v>1964</v>
      </c>
      <c r="C532" s="235"/>
      <c r="D532" s="235"/>
      <c r="E532" s="235"/>
      <c r="F532" s="235"/>
      <c r="G532" s="235"/>
      <c r="H532" s="235"/>
      <c r="I532" s="235"/>
      <c r="J532" s="235"/>
      <c r="K532" s="235"/>
      <c r="L532" s="235"/>
      <c r="M532" s="235"/>
      <c r="N532" s="235"/>
      <c r="O532" s="235"/>
      <c r="P532" s="235"/>
      <c r="Q532" s="235"/>
      <c r="R532" s="235"/>
      <c r="S532" s="235"/>
      <c r="T532" s="235"/>
      <c r="U532" s="235"/>
      <c r="V532" s="235"/>
    </row>
    <row r="533" spans="1:22" ht="12.75" customHeight="1">
      <c r="A533" s="240" t="s">
        <v>1965</v>
      </c>
      <c r="B533" s="241" t="s">
        <v>1966</v>
      </c>
      <c r="C533" s="235"/>
      <c r="D533" s="235"/>
      <c r="E533" s="235"/>
      <c r="F533" s="235"/>
      <c r="G533" s="235"/>
      <c r="H533" s="235"/>
      <c r="I533" s="235"/>
      <c r="J533" s="235"/>
      <c r="K533" s="235"/>
      <c r="L533" s="235"/>
      <c r="M533" s="235"/>
      <c r="N533" s="235"/>
      <c r="O533" s="235"/>
      <c r="P533" s="235"/>
      <c r="Q533" s="235"/>
      <c r="R533" s="235"/>
      <c r="S533" s="235"/>
      <c r="T533" s="235"/>
      <c r="U533" s="235"/>
      <c r="V533" s="235"/>
    </row>
    <row r="534" spans="1:22" ht="12.75" customHeight="1">
      <c r="A534" s="240" t="s">
        <v>1967</v>
      </c>
      <c r="B534" s="242" t="s">
        <v>1968</v>
      </c>
      <c r="C534" s="235"/>
      <c r="D534" s="235"/>
      <c r="E534" s="235"/>
      <c r="F534" s="235"/>
      <c r="G534" s="235"/>
      <c r="H534" s="235"/>
      <c r="I534" s="235"/>
      <c r="J534" s="235"/>
      <c r="K534" s="235"/>
      <c r="L534" s="235"/>
      <c r="M534" s="235"/>
      <c r="N534" s="235"/>
      <c r="O534" s="235"/>
      <c r="P534" s="235"/>
      <c r="Q534" s="235"/>
      <c r="R534" s="235"/>
      <c r="S534" s="235"/>
      <c r="T534" s="235"/>
      <c r="U534" s="235"/>
      <c r="V534" s="235"/>
    </row>
    <row r="535" spans="1:22" ht="12.75" customHeight="1">
      <c r="A535" s="240" t="s">
        <v>1969</v>
      </c>
      <c r="B535" s="242" t="s">
        <v>1970</v>
      </c>
      <c r="C535" s="235"/>
      <c r="D535" s="235"/>
      <c r="E535" s="235"/>
      <c r="F535" s="235"/>
      <c r="G535" s="235"/>
      <c r="H535" s="235"/>
      <c r="I535" s="235"/>
      <c r="J535" s="235"/>
      <c r="K535" s="235"/>
      <c r="L535" s="235"/>
      <c r="M535" s="235"/>
      <c r="N535" s="235"/>
      <c r="O535" s="235"/>
      <c r="P535" s="235"/>
      <c r="Q535" s="235"/>
      <c r="R535" s="235"/>
      <c r="S535" s="235"/>
      <c r="T535" s="235"/>
      <c r="U535" s="235"/>
      <c r="V535" s="235"/>
    </row>
    <row r="536" spans="1:22" ht="12.75" customHeight="1">
      <c r="A536" s="240" t="s">
        <v>1971</v>
      </c>
      <c r="B536" s="241" t="s">
        <v>1972</v>
      </c>
      <c r="C536" s="235"/>
      <c r="D536" s="235"/>
      <c r="E536" s="235"/>
      <c r="F536" s="235"/>
      <c r="G536" s="235"/>
      <c r="H536" s="235"/>
      <c r="I536" s="235"/>
      <c r="J536" s="235"/>
      <c r="K536" s="235"/>
      <c r="L536" s="235"/>
      <c r="M536" s="235"/>
      <c r="N536" s="235"/>
      <c r="O536" s="235"/>
      <c r="P536" s="235"/>
      <c r="Q536" s="235"/>
      <c r="R536" s="235"/>
      <c r="S536" s="235"/>
      <c r="T536" s="235"/>
      <c r="U536" s="235"/>
      <c r="V536" s="235"/>
    </row>
    <row r="537" spans="1:22" ht="12.75" customHeight="1">
      <c r="A537" s="240" t="s">
        <v>1973</v>
      </c>
      <c r="B537" s="241" t="s">
        <v>1974</v>
      </c>
      <c r="C537" s="235"/>
      <c r="D537" s="235"/>
      <c r="E537" s="235"/>
      <c r="F537" s="235"/>
      <c r="G537" s="235"/>
      <c r="H537" s="235"/>
      <c r="I537" s="235"/>
      <c r="J537" s="235"/>
      <c r="K537" s="235"/>
      <c r="L537" s="235"/>
      <c r="M537" s="235"/>
      <c r="N537" s="235"/>
      <c r="O537" s="235"/>
      <c r="P537" s="235"/>
      <c r="Q537" s="235"/>
      <c r="R537" s="235"/>
      <c r="S537" s="235"/>
      <c r="T537" s="235"/>
      <c r="U537" s="235"/>
      <c r="V537" s="235"/>
    </row>
    <row r="538" spans="1:22" ht="12.75" customHeight="1">
      <c r="A538" s="240" t="s">
        <v>1975</v>
      </c>
      <c r="B538" s="241" t="s">
        <v>1976</v>
      </c>
      <c r="C538" s="235"/>
      <c r="D538" s="235"/>
      <c r="E538" s="235"/>
      <c r="F538" s="235"/>
      <c r="G538" s="235"/>
      <c r="H538" s="235"/>
      <c r="I538" s="235"/>
      <c r="J538" s="235"/>
      <c r="K538" s="235"/>
      <c r="L538" s="235"/>
      <c r="M538" s="235"/>
      <c r="N538" s="235"/>
      <c r="O538" s="235"/>
      <c r="P538" s="235"/>
      <c r="Q538" s="235"/>
      <c r="R538" s="235"/>
      <c r="S538" s="235"/>
      <c r="T538" s="235"/>
      <c r="U538" s="235"/>
      <c r="V538" s="235"/>
    </row>
    <row r="539" spans="1:22" ht="12.75" customHeight="1">
      <c r="A539" s="240" t="s">
        <v>1977</v>
      </c>
      <c r="B539" s="241" t="s">
        <v>1978</v>
      </c>
      <c r="C539" s="235"/>
      <c r="D539" s="235"/>
      <c r="E539" s="235"/>
      <c r="F539" s="235"/>
      <c r="G539" s="235"/>
      <c r="H539" s="235"/>
      <c r="I539" s="235"/>
      <c r="J539" s="235"/>
      <c r="K539" s="235"/>
      <c r="L539" s="235"/>
      <c r="M539" s="235"/>
      <c r="N539" s="235"/>
      <c r="O539" s="235"/>
      <c r="P539" s="235"/>
      <c r="Q539" s="235"/>
      <c r="R539" s="235"/>
      <c r="S539" s="235"/>
      <c r="T539" s="235"/>
      <c r="U539" s="235"/>
      <c r="V539" s="235"/>
    </row>
    <row r="540" spans="1:22" ht="12.75" customHeight="1">
      <c r="A540" s="240" t="s">
        <v>1979</v>
      </c>
      <c r="B540" s="241" t="s">
        <v>1980</v>
      </c>
      <c r="C540" s="235"/>
      <c r="D540" s="235"/>
      <c r="E540" s="235"/>
      <c r="F540" s="235"/>
      <c r="G540" s="235"/>
      <c r="H540" s="235"/>
      <c r="I540" s="235"/>
      <c r="J540" s="235"/>
      <c r="K540" s="235"/>
      <c r="L540" s="235"/>
      <c r="M540" s="235"/>
      <c r="N540" s="235"/>
      <c r="O540" s="235"/>
      <c r="P540" s="235"/>
      <c r="Q540" s="235"/>
      <c r="R540" s="235"/>
      <c r="S540" s="235"/>
      <c r="T540" s="235"/>
      <c r="U540" s="235"/>
      <c r="V540" s="235"/>
    </row>
    <row r="541" spans="1:22" ht="12.75" customHeight="1">
      <c r="A541" s="240" t="s">
        <v>1981</v>
      </c>
      <c r="B541" s="241" t="s">
        <v>1982</v>
      </c>
      <c r="C541" s="235"/>
      <c r="D541" s="235"/>
      <c r="E541" s="235"/>
      <c r="F541" s="235"/>
      <c r="G541" s="235"/>
      <c r="H541" s="235"/>
      <c r="I541" s="235"/>
      <c r="J541" s="235"/>
      <c r="K541" s="235"/>
      <c r="L541" s="235"/>
      <c r="M541" s="235"/>
      <c r="N541" s="235"/>
      <c r="O541" s="235"/>
      <c r="P541" s="235"/>
      <c r="Q541" s="235"/>
      <c r="R541" s="235"/>
      <c r="S541" s="235"/>
      <c r="T541" s="235"/>
      <c r="U541" s="235"/>
      <c r="V541" s="235"/>
    </row>
    <row r="542" spans="1:22" ht="12.75" customHeight="1">
      <c r="A542" s="240" t="s">
        <v>1983</v>
      </c>
      <c r="B542" s="241" t="s">
        <v>1984</v>
      </c>
      <c r="C542" s="235"/>
      <c r="D542" s="235"/>
      <c r="E542" s="235"/>
      <c r="F542" s="235"/>
      <c r="G542" s="235"/>
      <c r="H542" s="235"/>
      <c r="I542" s="235"/>
      <c r="J542" s="235"/>
      <c r="K542" s="235"/>
      <c r="L542" s="235"/>
      <c r="M542" s="235"/>
      <c r="N542" s="235"/>
      <c r="O542" s="235"/>
      <c r="P542" s="235"/>
      <c r="Q542" s="235"/>
      <c r="R542" s="235"/>
      <c r="S542" s="235"/>
      <c r="T542" s="235"/>
      <c r="U542" s="235"/>
      <c r="V542" s="235"/>
    </row>
    <row r="543" spans="1:22" ht="12.75" customHeight="1">
      <c r="A543" s="240" t="s">
        <v>1985</v>
      </c>
      <c r="B543" s="241" t="s">
        <v>1986</v>
      </c>
      <c r="C543" s="235"/>
      <c r="D543" s="235"/>
      <c r="E543" s="235"/>
      <c r="F543" s="235"/>
      <c r="G543" s="235"/>
      <c r="H543" s="235"/>
      <c r="I543" s="235"/>
      <c r="J543" s="235"/>
      <c r="K543" s="235"/>
      <c r="L543" s="235"/>
      <c r="M543" s="235"/>
      <c r="N543" s="235"/>
      <c r="O543" s="235"/>
      <c r="P543" s="235"/>
      <c r="Q543" s="235"/>
      <c r="R543" s="235"/>
      <c r="S543" s="235"/>
      <c r="T543" s="235"/>
      <c r="U543" s="235"/>
      <c r="V543" s="235"/>
    </row>
    <row r="544" spans="1:22" ht="12.75" customHeight="1">
      <c r="A544" s="240" t="s">
        <v>1987</v>
      </c>
      <c r="B544" s="241" t="s">
        <v>1988</v>
      </c>
      <c r="C544" s="235"/>
      <c r="D544" s="235"/>
      <c r="E544" s="235"/>
      <c r="F544" s="235"/>
      <c r="G544" s="235"/>
      <c r="H544" s="235"/>
      <c r="I544" s="235"/>
      <c r="J544" s="235"/>
      <c r="K544" s="235"/>
      <c r="L544" s="235"/>
      <c r="M544" s="235"/>
      <c r="N544" s="235"/>
      <c r="O544" s="235"/>
      <c r="P544" s="235"/>
      <c r="Q544" s="235"/>
      <c r="R544" s="235"/>
      <c r="S544" s="235"/>
      <c r="T544" s="235"/>
      <c r="U544" s="235"/>
      <c r="V544" s="235"/>
    </row>
    <row r="545" spans="1:22" ht="12.75" customHeight="1">
      <c r="A545" s="240" t="s">
        <v>1989</v>
      </c>
      <c r="B545" s="241" t="s">
        <v>1990</v>
      </c>
      <c r="C545" s="235"/>
      <c r="D545" s="235"/>
      <c r="E545" s="235"/>
      <c r="F545" s="235"/>
      <c r="G545" s="235"/>
      <c r="H545" s="235"/>
      <c r="I545" s="235"/>
      <c r="J545" s="235"/>
      <c r="K545" s="235"/>
      <c r="L545" s="235"/>
      <c r="M545" s="235"/>
      <c r="N545" s="235"/>
      <c r="O545" s="235"/>
      <c r="P545" s="235"/>
      <c r="Q545" s="235"/>
      <c r="R545" s="235"/>
      <c r="S545" s="235"/>
      <c r="T545" s="235"/>
      <c r="U545" s="235"/>
      <c r="V545" s="235"/>
    </row>
    <row r="546" spans="1:22" ht="12.75" customHeight="1">
      <c r="A546" s="240" t="s">
        <v>1991</v>
      </c>
      <c r="B546" s="241" t="s">
        <v>1992</v>
      </c>
      <c r="C546" s="235"/>
      <c r="D546" s="235"/>
      <c r="E546" s="235"/>
      <c r="F546" s="235"/>
      <c r="G546" s="235"/>
      <c r="H546" s="235"/>
      <c r="I546" s="235"/>
      <c r="J546" s="235"/>
      <c r="K546" s="235"/>
      <c r="L546" s="235"/>
      <c r="M546" s="235"/>
      <c r="N546" s="235"/>
      <c r="O546" s="235"/>
      <c r="P546" s="235"/>
      <c r="Q546" s="235"/>
      <c r="R546" s="235"/>
      <c r="S546" s="235"/>
      <c r="T546" s="235"/>
      <c r="U546" s="235"/>
      <c r="V546" s="235"/>
    </row>
    <row r="547" spans="1:22" ht="12.75" customHeight="1">
      <c r="A547" s="240" t="s">
        <v>1993</v>
      </c>
      <c r="B547" s="241" t="s">
        <v>1994</v>
      </c>
      <c r="C547" s="235"/>
      <c r="D547" s="235"/>
      <c r="E547" s="235"/>
      <c r="F547" s="235"/>
      <c r="G547" s="235"/>
      <c r="H547" s="235"/>
      <c r="I547" s="235"/>
      <c r="J547" s="235"/>
      <c r="K547" s="235"/>
      <c r="L547" s="235"/>
      <c r="M547" s="235"/>
      <c r="N547" s="235"/>
      <c r="O547" s="235"/>
      <c r="P547" s="235"/>
      <c r="Q547" s="235"/>
      <c r="R547" s="235"/>
      <c r="S547" s="235"/>
      <c r="T547" s="235"/>
      <c r="U547" s="235"/>
      <c r="V547" s="235"/>
    </row>
    <row r="548" spans="1:22" ht="12.75" customHeight="1">
      <c r="A548" s="240" t="s">
        <v>1995</v>
      </c>
      <c r="B548" s="241" t="s">
        <v>1996</v>
      </c>
      <c r="C548" s="235"/>
      <c r="D548" s="235"/>
      <c r="E548" s="235"/>
      <c r="F548" s="235"/>
      <c r="G548" s="235"/>
      <c r="H548" s="235"/>
      <c r="I548" s="235"/>
      <c r="J548" s="235"/>
      <c r="K548" s="235"/>
      <c r="L548" s="235"/>
      <c r="M548" s="235"/>
      <c r="N548" s="235"/>
      <c r="O548" s="235"/>
      <c r="P548" s="235"/>
      <c r="Q548" s="235"/>
      <c r="R548" s="235"/>
      <c r="S548" s="235"/>
      <c r="T548" s="235"/>
      <c r="U548" s="235"/>
      <c r="V548" s="235"/>
    </row>
    <row r="549" spans="1:22" ht="12.75" customHeight="1">
      <c r="A549" s="240" t="s">
        <v>1997</v>
      </c>
      <c r="B549" s="242" t="s">
        <v>1998</v>
      </c>
      <c r="C549" s="235"/>
      <c r="D549" s="235"/>
      <c r="E549" s="235"/>
      <c r="F549" s="235"/>
      <c r="G549" s="235"/>
      <c r="H549" s="235"/>
      <c r="I549" s="235"/>
      <c r="J549" s="235"/>
      <c r="K549" s="235"/>
      <c r="L549" s="235"/>
      <c r="M549" s="235"/>
      <c r="N549" s="235"/>
      <c r="O549" s="235"/>
      <c r="P549" s="235"/>
      <c r="Q549" s="235"/>
      <c r="R549" s="235"/>
      <c r="S549" s="235"/>
      <c r="T549" s="235"/>
      <c r="U549" s="235"/>
      <c r="V549" s="235"/>
    </row>
    <row r="550" spans="1:22" ht="12.75" customHeight="1">
      <c r="A550" s="240" t="s">
        <v>1999</v>
      </c>
      <c r="B550" s="241" t="s">
        <v>2000</v>
      </c>
      <c r="C550" s="235"/>
      <c r="D550" s="235"/>
      <c r="E550" s="235"/>
      <c r="F550" s="235"/>
      <c r="G550" s="235"/>
      <c r="H550" s="235"/>
      <c r="I550" s="235"/>
      <c r="J550" s="235"/>
      <c r="K550" s="235"/>
      <c r="L550" s="235"/>
      <c r="M550" s="235"/>
      <c r="N550" s="235"/>
      <c r="O550" s="235"/>
      <c r="P550" s="235"/>
      <c r="Q550" s="235"/>
      <c r="R550" s="235"/>
      <c r="S550" s="235"/>
      <c r="T550" s="235"/>
      <c r="U550" s="235"/>
      <c r="V550" s="235"/>
    </row>
    <row r="551" spans="1:22" ht="12.75" customHeight="1">
      <c r="A551" s="240" t="s">
        <v>2001</v>
      </c>
      <c r="B551" s="241" t="s">
        <v>2002</v>
      </c>
      <c r="C551" s="235"/>
      <c r="D551" s="235"/>
      <c r="E551" s="235"/>
      <c r="F551" s="235"/>
      <c r="G551" s="235"/>
      <c r="H551" s="235"/>
      <c r="I551" s="235"/>
      <c r="J551" s="235"/>
      <c r="K551" s="235"/>
      <c r="L551" s="235"/>
      <c r="M551" s="235"/>
      <c r="N551" s="235"/>
      <c r="O551" s="235"/>
      <c r="P551" s="235"/>
      <c r="Q551" s="235"/>
      <c r="R551" s="235"/>
      <c r="S551" s="235"/>
      <c r="T551" s="235"/>
      <c r="U551" s="235"/>
      <c r="V551" s="235"/>
    </row>
    <row r="552" spans="1:22" ht="12.75" customHeight="1">
      <c r="A552" s="240" t="s">
        <v>2003</v>
      </c>
      <c r="B552" s="241" t="s">
        <v>2004</v>
      </c>
      <c r="C552" s="235"/>
      <c r="D552" s="235"/>
      <c r="E552" s="235"/>
      <c r="F552" s="235"/>
      <c r="G552" s="235"/>
      <c r="H552" s="235"/>
      <c r="I552" s="235"/>
      <c r="J552" s="235"/>
      <c r="K552" s="235"/>
      <c r="L552" s="235"/>
      <c r="M552" s="235"/>
      <c r="N552" s="235"/>
      <c r="O552" s="235"/>
      <c r="P552" s="235"/>
      <c r="Q552" s="235"/>
      <c r="R552" s="235"/>
      <c r="S552" s="235"/>
      <c r="T552" s="235"/>
      <c r="U552" s="235"/>
      <c r="V552" s="235"/>
    </row>
    <row r="553" spans="1:22" ht="12.75" customHeight="1">
      <c r="A553" s="240" t="s">
        <v>2005</v>
      </c>
      <c r="B553" s="241" t="s">
        <v>2006</v>
      </c>
      <c r="C553" s="235"/>
      <c r="D553" s="235"/>
      <c r="E553" s="235"/>
      <c r="F553" s="235"/>
      <c r="G553" s="235"/>
      <c r="H553" s="235"/>
      <c r="I553" s="235"/>
      <c r="J553" s="235"/>
      <c r="K553" s="235"/>
      <c r="L553" s="235"/>
      <c r="M553" s="235"/>
      <c r="N553" s="235"/>
      <c r="O553" s="235"/>
      <c r="P553" s="235"/>
      <c r="Q553" s="235"/>
      <c r="R553" s="235"/>
      <c r="S553" s="235"/>
      <c r="T553" s="235"/>
      <c r="U553" s="235"/>
      <c r="V553" s="235"/>
    </row>
    <row r="554" spans="1:22" ht="12.75" customHeight="1">
      <c r="A554" s="240" t="s">
        <v>2007</v>
      </c>
      <c r="B554" s="242" t="s">
        <v>2008</v>
      </c>
      <c r="C554" s="235"/>
      <c r="D554" s="235"/>
      <c r="E554" s="235"/>
      <c r="F554" s="235"/>
      <c r="G554" s="235"/>
      <c r="H554" s="235"/>
      <c r="I554" s="235"/>
      <c r="J554" s="235"/>
      <c r="K554" s="235"/>
      <c r="L554" s="235"/>
      <c r="M554" s="235"/>
      <c r="N554" s="235"/>
      <c r="O554" s="235"/>
      <c r="P554" s="235"/>
      <c r="Q554" s="235"/>
      <c r="R554" s="235"/>
      <c r="S554" s="235"/>
      <c r="T554" s="235"/>
      <c r="U554" s="235"/>
      <c r="V554" s="235"/>
    </row>
    <row r="555" spans="1:22" ht="12.75" customHeight="1">
      <c r="A555" s="240" t="s">
        <v>2009</v>
      </c>
      <c r="B555" s="241" t="s">
        <v>2010</v>
      </c>
      <c r="C555" s="235"/>
      <c r="D555" s="235"/>
      <c r="E555" s="235"/>
      <c r="F555" s="235"/>
      <c r="G555" s="235"/>
      <c r="H555" s="235"/>
      <c r="I555" s="235"/>
      <c r="J555" s="235"/>
      <c r="K555" s="235"/>
      <c r="L555" s="235"/>
      <c r="M555" s="235"/>
      <c r="N555" s="235"/>
      <c r="O555" s="235"/>
      <c r="P555" s="235"/>
      <c r="Q555" s="235"/>
      <c r="R555" s="235"/>
      <c r="S555" s="235"/>
      <c r="T555" s="235"/>
      <c r="U555" s="235"/>
      <c r="V555" s="235"/>
    </row>
    <row r="556" spans="1:22" ht="12.75" customHeight="1">
      <c r="A556" s="240" t="s">
        <v>2011</v>
      </c>
      <c r="B556" s="241" t="s">
        <v>2012</v>
      </c>
      <c r="C556" s="235"/>
      <c r="D556" s="235"/>
      <c r="E556" s="235"/>
      <c r="F556" s="235"/>
      <c r="G556" s="235"/>
      <c r="H556" s="235"/>
      <c r="I556" s="235"/>
      <c r="J556" s="235"/>
      <c r="K556" s="235"/>
      <c r="L556" s="235"/>
      <c r="M556" s="235"/>
      <c r="N556" s="235"/>
      <c r="O556" s="235"/>
      <c r="P556" s="235"/>
      <c r="Q556" s="235"/>
      <c r="R556" s="235"/>
      <c r="S556" s="235"/>
      <c r="T556" s="235"/>
      <c r="U556" s="235"/>
      <c r="V556" s="235"/>
    </row>
    <row r="557" spans="1:22" ht="12.75" customHeight="1">
      <c r="A557" s="240" t="s">
        <v>2013</v>
      </c>
      <c r="B557" s="242" t="s">
        <v>2014</v>
      </c>
      <c r="C557" s="235"/>
      <c r="D557" s="235"/>
      <c r="E557" s="235"/>
      <c r="F557" s="235"/>
      <c r="G557" s="235"/>
      <c r="H557" s="235"/>
      <c r="I557" s="235"/>
      <c r="J557" s="235"/>
      <c r="K557" s="235"/>
      <c r="L557" s="235"/>
      <c r="M557" s="235"/>
      <c r="N557" s="235"/>
      <c r="O557" s="235"/>
      <c r="P557" s="235"/>
      <c r="Q557" s="235"/>
      <c r="R557" s="235"/>
      <c r="S557" s="235"/>
      <c r="T557" s="235"/>
      <c r="U557" s="235"/>
      <c r="V557" s="235"/>
    </row>
    <row r="558" spans="1:22" ht="12.75" customHeight="1">
      <c r="A558" s="240" t="s">
        <v>2015</v>
      </c>
      <c r="B558" s="241" t="s">
        <v>2016</v>
      </c>
      <c r="C558" s="235"/>
      <c r="D558" s="235"/>
      <c r="E558" s="235"/>
      <c r="F558" s="235"/>
      <c r="G558" s="235"/>
      <c r="H558" s="235"/>
      <c r="I558" s="235"/>
      <c r="J558" s="235"/>
      <c r="K558" s="235"/>
      <c r="L558" s="235"/>
      <c r="M558" s="235"/>
      <c r="N558" s="235"/>
      <c r="O558" s="235"/>
      <c r="P558" s="235"/>
      <c r="Q558" s="235"/>
      <c r="R558" s="235"/>
      <c r="S558" s="235"/>
      <c r="T558" s="235"/>
      <c r="U558" s="235"/>
      <c r="V558" s="235"/>
    </row>
    <row r="559" spans="1:22" ht="12.75" customHeight="1">
      <c r="A559" s="240" t="s">
        <v>2017</v>
      </c>
      <c r="B559" s="241" t="s">
        <v>2018</v>
      </c>
      <c r="C559" s="235"/>
      <c r="D559" s="235"/>
      <c r="E559" s="235"/>
      <c r="F559" s="235"/>
      <c r="G559" s="235"/>
      <c r="H559" s="235"/>
      <c r="I559" s="235"/>
      <c r="J559" s="235"/>
      <c r="K559" s="235"/>
      <c r="L559" s="235"/>
      <c r="M559" s="235"/>
      <c r="N559" s="235"/>
      <c r="O559" s="235"/>
      <c r="P559" s="235"/>
      <c r="Q559" s="235"/>
      <c r="R559" s="235"/>
      <c r="S559" s="235"/>
      <c r="T559" s="235"/>
      <c r="U559" s="235"/>
      <c r="V559" s="235"/>
    </row>
    <row r="560" spans="1:22" ht="12.75" customHeight="1">
      <c r="A560" s="240" t="s">
        <v>2019</v>
      </c>
      <c r="B560" s="241" t="s">
        <v>2020</v>
      </c>
      <c r="C560" s="235"/>
      <c r="D560" s="235"/>
      <c r="E560" s="235"/>
      <c r="F560" s="235"/>
      <c r="G560" s="235"/>
      <c r="H560" s="235"/>
      <c r="I560" s="235"/>
      <c r="J560" s="235"/>
      <c r="K560" s="235"/>
      <c r="L560" s="235"/>
      <c r="M560" s="235"/>
      <c r="N560" s="235"/>
      <c r="O560" s="235"/>
      <c r="P560" s="235"/>
      <c r="Q560" s="235"/>
      <c r="R560" s="235"/>
      <c r="S560" s="235"/>
      <c r="T560" s="235"/>
      <c r="U560" s="235"/>
      <c r="V560" s="235"/>
    </row>
    <row r="561" spans="1:22" ht="12.75" customHeight="1">
      <c r="A561" s="240" t="s">
        <v>2021</v>
      </c>
      <c r="B561" s="241" t="s">
        <v>2022</v>
      </c>
      <c r="C561" s="235"/>
      <c r="D561" s="235"/>
      <c r="E561" s="235"/>
      <c r="F561" s="235"/>
      <c r="G561" s="235"/>
      <c r="H561" s="235"/>
      <c r="I561" s="235"/>
      <c r="J561" s="235"/>
      <c r="K561" s="235"/>
      <c r="L561" s="235"/>
      <c r="M561" s="235"/>
      <c r="N561" s="235"/>
      <c r="O561" s="235"/>
      <c r="P561" s="235"/>
      <c r="Q561" s="235"/>
      <c r="R561" s="235"/>
      <c r="S561" s="235"/>
      <c r="T561" s="235"/>
      <c r="U561" s="235"/>
      <c r="V561" s="235"/>
    </row>
    <row r="562" spans="1:22" ht="12.75" customHeight="1">
      <c r="A562" s="240" t="s">
        <v>2023</v>
      </c>
      <c r="B562" s="241" t="s">
        <v>2024</v>
      </c>
      <c r="C562" s="235"/>
      <c r="D562" s="235"/>
      <c r="E562" s="235"/>
      <c r="F562" s="235"/>
      <c r="G562" s="235"/>
      <c r="H562" s="235"/>
      <c r="I562" s="235"/>
      <c r="J562" s="235"/>
      <c r="K562" s="235"/>
      <c r="L562" s="235"/>
      <c r="M562" s="235"/>
      <c r="N562" s="235"/>
      <c r="O562" s="235"/>
      <c r="P562" s="235"/>
      <c r="Q562" s="235"/>
      <c r="R562" s="235"/>
      <c r="S562" s="235"/>
      <c r="T562" s="235"/>
      <c r="U562" s="235"/>
      <c r="V562" s="235"/>
    </row>
    <row r="563" spans="1:22" ht="12.75" customHeight="1">
      <c r="A563" s="240" t="s">
        <v>2025</v>
      </c>
      <c r="B563" s="241" t="s">
        <v>2026</v>
      </c>
      <c r="C563" s="235"/>
      <c r="D563" s="235"/>
      <c r="E563" s="235"/>
      <c r="F563" s="235"/>
      <c r="G563" s="235"/>
      <c r="H563" s="235"/>
      <c r="I563" s="235"/>
      <c r="J563" s="235"/>
      <c r="K563" s="235"/>
      <c r="L563" s="235"/>
      <c r="M563" s="235"/>
      <c r="N563" s="235"/>
      <c r="O563" s="235"/>
      <c r="P563" s="235"/>
      <c r="Q563" s="235"/>
      <c r="R563" s="235"/>
      <c r="S563" s="235"/>
      <c r="T563" s="235"/>
      <c r="U563" s="235"/>
      <c r="V563" s="235"/>
    </row>
    <row r="564" spans="1:22" ht="12.75" customHeight="1">
      <c r="A564" s="240" t="s">
        <v>2027</v>
      </c>
      <c r="B564" s="241" t="s">
        <v>2028</v>
      </c>
      <c r="C564" s="235"/>
      <c r="D564" s="235"/>
      <c r="E564" s="235"/>
      <c r="F564" s="235"/>
      <c r="G564" s="235"/>
      <c r="H564" s="235"/>
      <c r="I564" s="235"/>
      <c r="J564" s="235"/>
      <c r="K564" s="235"/>
      <c r="L564" s="235"/>
      <c r="M564" s="235"/>
      <c r="N564" s="235"/>
      <c r="O564" s="235"/>
      <c r="P564" s="235"/>
      <c r="Q564" s="235"/>
      <c r="R564" s="235"/>
      <c r="S564" s="235"/>
      <c r="T564" s="235"/>
      <c r="U564" s="235"/>
      <c r="V564" s="235"/>
    </row>
    <row r="565" spans="1:22" ht="12.75" customHeight="1">
      <c r="A565" s="240" t="s">
        <v>2029</v>
      </c>
      <c r="B565" s="241" t="s">
        <v>2030</v>
      </c>
      <c r="C565" s="235"/>
      <c r="D565" s="235"/>
      <c r="E565" s="235"/>
      <c r="F565" s="235"/>
      <c r="G565" s="235"/>
      <c r="H565" s="235"/>
      <c r="I565" s="235"/>
      <c r="J565" s="235"/>
      <c r="K565" s="235"/>
      <c r="L565" s="235"/>
      <c r="M565" s="235"/>
      <c r="N565" s="235"/>
      <c r="O565" s="235"/>
      <c r="P565" s="235"/>
      <c r="Q565" s="235"/>
      <c r="R565" s="235"/>
      <c r="S565" s="235"/>
      <c r="T565" s="235"/>
      <c r="U565" s="235"/>
      <c r="V565" s="235"/>
    </row>
    <row r="566" spans="1:22" ht="12.75" customHeight="1">
      <c r="A566" s="240" t="s">
        <v>2031</v>
      </c>
      <c r="B566" s="241" t="s">
        <v>2032</v>
      </c>
      <c r="C566" s="235"/>
      <c r="D566" s="235"/>
      <c r="E566" s="235"/>
      <c r="F566" s="235"/>
      <c r="G566" s="235"/>
      <c r="H566" s="235"/>
      <c r="I566" s="235"/>
      <c r="J566" s="235"/>
      <c r="K566" s="235"/>
      <c r="L566" s="235"/>
      <c r="M566" s="235"/>
      <c r="N566" s="235"/>
      <c r="O566" s="235"/>
      <c r="P566" s="235"/>
      <c r="Q566" s="235"/>
      <c r="R566" s="235"/>
      <c r="S566" s="235"/>
      <c r="T566" s="235"/>
      <c r="U566" s="235"/>
      <c r="V566" s="235"/>
    </row>
    <row r="567" spans="1:22" ht="12.75" customHeight="1">
      <c r="A567" s="240" t="s">
        <v>2033</v>
      </c>
      <c r="B567" s="241" t="s">
        <v>2034</v>
      </c>
      <c r="C567" s="235"/>
      <c r="D567" s="235"/>
      <c r="E567" s="235"/>
      <c r="F567" s="235"/>
      <c r="G567" s="235"/>
      <c r="H567" s="235"/>
      <c r="I567" s="235"/>
      <c r="J567" s="235"/>
      <c r="K567" s="235"/>
      <c r="L567" s="235"/>
      <c r="M567" s="235"/>
      <c r="N567" s="235"/>
      <c r="O567" s="235"/>
      <c r="P567" s="235"/>
      <c r="Q567" s="235"/>
      <c r="R567" s="235"/>
      <c r="S567" s="235"/>
      <c r="T567" s="235"/>
      <c r="U567" s="235"/>
      <c r="V567" s="235"/>
    </row>
    <row r="568" spans="1:22" ht="12.75" customHeight="1">
      <c r="A568" s="240" t="s">
        <v>2035</v>
      </c>
      <c r="B568" s="242" t="s">
        <v>2036</v>
      </c>
      <c r="C568" s="235"/>
      <c r="D568" s="235"/>
      <c r="E568" s="235"/>
      <c r="F568" s="235"/>
      <c r="G568" s="235"/>
      <c r="H568" s="235"/>
      <c r="I568" s="235"/>
      <c r="J568" s="235"/>
      <c r="K568" s="235"/>
      <c r="L568" s="235"/>
      <c r="M568" s="235"/>
      <c r="N568" s="235"/>
      <c r="O568" s="235"/>
      <c r="P568" s="235"/>
      <c r="Q568" s="235"/>
      <c r="R568" s="235"/>
      <c r="S568" s="235"/>
      <c r="T568" s="235"/>
      <c r="U568" s="235"/>
      <c r="V568" s="235"/>
    </row>
    <row r="569" spans="1:22" ht="12.75" customHeight="1">
      <c r="A569" s="240" t="s">
        <v>2037</v>
      </c>
      <c r="B569" s="241" t="s">
        <v>2038</v>
      </c>
      <c r="C569" s="235"/>
      <c r="D569" s="235"/>
      <c r="E569" s="235"/>
      <c r="F569" s="235"/>
      <c r="G569" s="235"/>
      <c r="H569" s="235"/>
      <c r="I569" s="235"/>
      <c r="J569" s="235"/>
      <c r="K569" s="235"/>
      <c r="L569" s="235"/>
      <c r="M569" s="235"/>
      <c r="N569" s="235"/>
      <c r="O569" s="235"/>
      <c r="P569" s="235"/>
      <c r="Q569" s="235"/>
      <c r="R569" s="235"/>
      <c r="S569" s="235"/>
      <c r="T569" s="235"/>
      <c r="U569" s="235"/>
      <c r="V569" s="235"/>
    </row>
    <row r="570" spans="1:22" ht="12.75" customHeight="1">
      <c r="A570" s="240" t="s">
        <v>2039</v>
      </c>
      <c r="B570" s="241" t="s">
        <v>2040</v>
      </c>
      <c r="C570" s="235"/>
      <c r="D570" s="235"/>
      <c r="E570" s="235"/>
      <c r="F570" s="235"/>
      <c r="G570" s="235"/>
      <c r="H570" s="235"/>
      <c r="I570" s="235"/>
      <c r="J570" s="235"/>
      <c r="K570" s="235"/>
      <c r="L570" s="235"/>
      <c r="M570" s="235"/>
      <c r="N570" s="235"/>
      <c r="O570" s="235"/>
      <c r="P570" s="235"/>
      <c r="Q570" s="235"/>
      <c r="R570" s="235"/>
      <c r="S570" s="235"/>
      <c r="T570" s="235"/>
      <c r="U570" s="235"/>
      <c r="V570" s="235"/>
    </row>
    <row r="571" spans="1:22" ht="12.75" customHeight="1">
      <c r="A571" s="240" t="s">
        <v>2041</v>
      </c>
      <c r="B571" s="241" t="s">
        <v>2042</v>
      </c>
      <c r="C571" s="235"/>
      <c r="D571" s="235"/>
      <c r="E571" s="235"/>
      <c r="F571" s="235"/>
      <c r="G571" s="235"/>
      <c r="H571" s="235"/>
      <c r="I571" s="235"/>
      <c r="J571" s="235"/>
      <c r="K571" s="235"/>
      <c r="L571" s="235"/>
      <c r="M571" s="235"/>
      <c r="N571" s="235"/>
      <c r="O571" s="235"/>
      <c r="P571" s="235"/>
      <c r="Q571" s="235"/>
      <c r="R571" s="235"/>
      <c r="S571" s="235"/>
      <c r="T571" s="235"/>
      <c r="U571" s="235"/>
      <c r="V571" s="235"/>
    </row>
    <row r="572" spans="1:22" ht="12.75" customHeight="1">
      <c r="A572" s="240" t="s">
        <v>2043</v>
      </c>
      <c r="B572" s="241" t="s">
        <v>2044</v>
      </c>
      <c r="C572" s="235"/>
      <c r="D572" s="235"/>
      <c r="E572" s="235"/>
      <c r="F572" s="235"/>
      <c r="G572" s="235"/>
      <c r="H572" s="235"/>
      <c r="I572" s="235"/>
      <c r="J572" s="235"/>
      <c r="K572" s="235"/>
      <c r="L572" s="235"/>
      <c r="M572" s="235"/>
      <c r="N572" s="235"/>
      <c r="O572" s="235"/>
      <c r="P572" s="235"/>
      <c r="Q572" s="235"/>
      <c r="R572" s="235"/>
      <c r="S572" s="235"/>
      <c r="T572" s="235"/>
      <c r="U572" s="235"/>
      <c r="V572" s="235"/>
    </row>
    <row r="573" spans="1:22" ht="12.75" customHeight="1">
      <c r="A573" s="240" t="s">
        <v>2045</v>
      </c>
      <c r="B573" s="241" t="s">
        <v>2046</v>
      </c>
      <c r="C573" s="235"/>
      <c r="D573" s="235"/>
      <c r="E573" s="235"/>
      <c r="F573" s="235"/>
      <c r="G573" s="235"/>
      <c r="H573" s="235"/>
      <c r="I573" s="235"/>
      <c r="J573" s="235"/>
      <c r="K573" s="235"/>
      <c r="L573" s="235"/>
      <c r="M573" s="235"/>
      <c r="N573" s="235"/>
      <c r="O573" s="235"/>
      <c r="P573" s="235"/>
      <c r="Q573" s="235"/>
      <c r="R573" s="235"/>
      <c r="S573" s="235"/>
      <c r="T573" s="235"/>
      <c r="U573" s="235"/>
      <c r="V573" s="235"/>
    </row>
    <row r="574" spans="1:22" ht="12.75" customHeight="1">
      <c r="A574" s="240" t="s">
        <v>2047</v>
      </c>
      <c r="B574" s="241" t="s">
        <v>2048</v>
      </c>
      <c r="C574" s="235"/>
      <c r="D574" s="235"/>
      <c r="E574" s="235"/>
      <c r="F574" s="235"/>
      <c r="G574" s="235"/>
      <c r="H574" s="235"/>
      <c r="I574" s="235"/>
      <c r="J574" s="235"/>
      <c r="K574" s="235"/>
      <c r="L574" s="235"/>
      <c r="M574" s="235"/>
      <c r="N574" s="235"/>
      <c r="O574" s="235"/>
      <c r="P574" s="235"/>
      <c r="Q574" s="235"/>
      <c r="R574" s="235"/>
      <c r="S574" s="235"/>
      <c r="T574" s="235"/>
      <c r="U574" s="235"/>
      <c r="V574" s="235"/>
    </row>
    <row r="575" spans="1:22" ht="12.75" customHeight="1">
      <c r="A575" s="240" t="s">
        <v>2049</v>
      </c>
      <c r="B575" s="241" t="s">
        <v>2050</v>
      </c>
      <c r="C575" s="235"/>
      <c r="D575" s="235"/>
      <c r="E575" s="235"/>
      <c r="F575" s="235"/>
      <c r="G575" s="235"/>
      <c r="H575" s="235"/>
      <c r="I575" s="235"/>
      <c r="J575" s="235"/>
      <c r="K575" s="235"/>
      <c r="L575" s="235"/>
      <c r="M575" s="235"/>
      <c r="N575" s="235"/>
      <c r="O575" s="235"/>
      <c r="P575" s="235"/>
      <c r="Q575" s="235"/>
      <c r="R575" s="235"/>
      <c r="S575" s="235"/>
      <c r="T575" s="235"/>
      <c r="U575" s="235"/>
      <c r="V575" s="235"/>
    </row>
    <row r="576" spans="1:22" ht="12.75" customHeight="1">
      <c r="A576" s="240" t="s">
        <v>2051</v>
      </c>
      <c r="B576" s="242" t="s">
        <v>2052</v>
      </c>
      <c r="C576" s="235"/>
      <c r="D576" s="235"/>
      <c r="E576" s="235"/>
      <c r="F576" s="235"/>
      <c r="G576" s="235"/>
      <c r="H576" s="235"/>
      <c r="I576" s="235"/>
      <c r="J576" s="235"/>
      <c r="K576" s="235"/>
      <c r="L576" s="235"/>
      <c r="M576" s="235"/>
      <c r="N576" s="235"/>
      <c r="O576" s="235"/>
      <c r="P576" s="235"/>
      <c r="Q576" s="235"/>
      <c r="R576" s="235"/>
      <c r="S576" s="235"/>
      <c r="T576" s="235"/>
      <c r="U576" s="235"/>
      <c r="V576" s="235"/>
    </row>
    <row r="577" spans="1:22" ht="12.75" customHeight="1">
      <c r="A577" s="240" t="s">
        <v>2053</v>
      </c>
      <c r="B577" s="242" t="s">
        <v>2054</v>
      </c>
      <c r="C577" s="235"/>
      <c r="D577" s="235"/>
      <c r="E577" s="235"/>
      <c r="F577" s="235"/>
      <c r="G577" s="235"/>
      <c r="H577" s="235"/>
      <c r="I577" s="235"/>
      <c r="J577" s="235"/>
      <c r="K577" s="235"/>
      <c r="L577" s="235"/>
      <c r="M577" s="235"/>
      <c r="N577" s="235"/>
      <c r="O577" s="235"/>
      <c r="P577" s="235"/>
      <c r="Q577" s="235"/>
      <c r="R577" s="235"/>
      <c r="S577" s="235"/>
      <c r="T577" s="235"/>
      <c r="U577" s="235"/>
      <c r="V577" s="235"/>
    </row>
    <row r="578" spans="1:22" ht="12.75" customHeight="1">
      <c r="A578" s="240" t="s">
        <v>2055</v>
      </c>
      <c r="B578" s="242" t="s">
        <v>2056</v>
      </c>
      <c r="C578" s="235"/>
      <c r="D578" s="235"/>
      <c r="E578" s="235"/>
      <c r="F578" s="235"/>
      <c r="G578" s="235"/>
      <c r="H578" s="235"/>
      <c r="I578" s="235"/>
      <c r="J578" s="235"/>
      <c r="K578" s="235"/>
      <c r="L578" s="235"/>
      <c r="M578" s="235"/>
      <c r="N578" s="235"/>
      <c r="O578" s="235"/>
      <c r="P578" s="235"/>
      <c r="Q578" s="235"/>
      <c r="R578" s="235"/>
      <c r="S578" s="235"/>
      <c r="T578" s="235"/>
      <c r="U578" s="235"/>
      <c r="V578" s="235"/>
    </row>
    <row r="579" spans="1:22" ht="12.75" customHeight="1">
      <c r="A579" s="240" t="s">
        <v>2057</v>
      </c>
      <c r="B579" s="241" t="s">
        <v>2058</v>
      </c>
      <c r="C579" s="235"/>
      <c r="D579" s="235"/>
      <c r="E579" s="235"/>
      <c r="F579" s="235"/>
      <c r="G579" s="235"/>
      <c r="H579" s="235"/>
      <c r="I579" s="235"/>
      <c r="J579" s="235"/>
      <c r="K579" s="235"/>
      <c r="L579" s="235"/>
      <c r="M579" s="235"/>
      <c r="N579" s="235"/>
      <c r="O579" s="235"/>
      <c r="P579" s="235"/>
      <c r="Q579" s="235"/>
      <c r="R579" s="235"/>
      <c r="S579" s="235"/>
      <c r="T579" s="235"/>
      <c r="U579" s="235"/>
      <c r="V579" s="235"/>
    </row>
    <row r="580" spans="1:22" ht="12.75" customHeight="1">
      <c r="A580" s="240" t="s">
        <v>2059</v>
      </c>
      <c r="B580" s="241" t="s">
        <v>2060</v>
      </c>
      <c r="C580" s="235"/>
      <c r="D580" s="235"/>
      <c r="E580" s="235"/>
      <c r="F580" s="235"/>
      <c r="G580" s="235"/>
      <c r="H580" s="235"/>
      <c r="I580" s="235"/>
      <c r="J580" s="235"/>
      <c r="K580" s="235"/>
      <c r="L580" s="235"/>
      <c r="M580" s="235"/>
      <c r="N580" s="235"/>
      <c r="O580" s="235"/>
      <c r="P580" s="235"/>
      <c r="Q580" s="235"/>
      <c r="R580" s="235"/>
      <c r="S580" s="235"/>
      <c r="T580" s="235"/>
      <c r="U580" s="235"/>
      <c r="V580" s="235"/>
    </row>
    <row r="581" spans="1:22" ht="12.75" customHeight="1">
      <c r="A581" s="240" t="s">
        <v>2061</v>
      </c>
      <c r="B581" s="241" t="s">
        <v>2062</v>
      </c>
      <c r="C581" s="235"/>
      <c r="D581" s="235"/>
      <c r="E581" s="235"/>
      <c r="F581" s="235"/>
      <c r="G581" s="235"/>
      <c r="H581" s="235"/>
      <c r="I581" s="235"/>
      <c r="J581" s="235"/>
      <c r="K581" s="235"/>
      <c r="L581" s="235"/>
      <c r="M581" s="235"/>
      <c r="N581" s="235"/>
      <c r="O581" s="235"/>
      <c r="P581" s="235"/>
      <c r="Q581" s="235"/>
      <c r="R581" s="235"/>
      <c r="S581" s="235"/>
      <c r="T581" s="235"/>
      <c r="U581" s="235"/>
      <c r="V581" s="235"/>
    </row>
    <row r="582" spans="1:22" ht="12.75" customHeight="1">
      <c r="A582" s="240" t="s">
        <v>2063</v>
      </c>
      <c r="B582" s="241" t="s">
        <v>2064</v>
      </c>
      <c r="C582" s="235"/>
      <c r="D582" s="235"/>
      <c r="E582" s="235"/>
      <c r="F582" s="235"/>
      <c r="G582" s="235"/>
      <c r="H582" s="235"/>
      <c r="I582" s="235"/>
      <c r="J582" s="235"/>
      <c r="K582" s="235"/>
      <c r="L582" s="235"/>
      <c r="M582" s="235"/>
      <c r="N582" s="235"/>
      <c r="O582" s="235"/>
      <c r="P582" s="235"/>
      <c r="Q582" s="235"/>
      <c r="R582" s="235"/>
      <c r="S582" s="235"/>
      <c r="T582" s="235"/>
      <c r="U582" s="235"/>
      <c r="V582" s="235"/>
    </row>
    <row r="583" spans="1:22" ht="12.75" customHeight="1">
      <c r="A583" s="240" t="s">
        <v>2065</v>
      </c>
      <c r="B583" s="241" t="s">
        <v>2066</v>
      </c>
      <c r="C583" s="235"/>
      <c r="D583" s="235"/>
      <c r="E583" s="235"/>
      <c r="F583" s="235"/>
      <c r="G583" s="235"/>
      <c r="H583" s="235"/>
      <c r="I583" s="235"/>
      <c r="J583" s="235"/>
      <c r="K583" s="235"/>
      <c r="L583" s="235"/>
      <c r="M583" s="235"/>
      <c r="N583" s="235"/>
      <c r="O583" s="235"/>
      <c r="P583" s="235"/>
      <c r="Q583" s="235"/>
      <c r="R583" s="235"/>
      <c r="S583" s="235"/>
      <c r="T583" s="235"/>
      <c r="U583" s="235"/>
      <c r="V583" s="235"/>
    </row>
    <row r="584" spans="1:22" ht="12.75" customHeight="1">
      <c r="A584" s="240" t="s">
        <v>2067</v>
      </c>
      <c r="B584" s="241" t="s">
        <v>2068</v>
      </c>
      <c r="C584" s="235"/>
      <c r="D584" s="235"/>
      <c r="E584" s="235"/>
      <c r="F584" s="235"/>
      <c r="G584" s="235"/>
      <c r="H584" s="235"/>
      <c r="I584" s="235"/>
      <c r="J584" s="235"/>
      <c r="K584" s="235"/>
      <c r="L584" s="235"/>
      <c r="M584" s="235"/>
      <c r="N584" s="235"/>
      <c r="O584" s="235"/>
      <c r="P584" s="235"/>
      <c r="Q584" s="235"/>
      <c r="R584" s="235"/>
      <c r="S584" s="235"/>
      <c r="T584" s="235"/>
      <c r="U584" s="235"/>
      <c r="V584" s="235"/>
    </row>
    <row r="585" spans="1:22" ht="12.75" customHeight="1">
      <c r="A585" s="240" t="s">
        <v>2069</v>
      </c>
      <c r="B585" s="241" t="s">
        <v>2070</v>
      </c>
      <c r="C585" s="235"/>
      <c r="D585" s="235"/>
      <c r="E585" s="235"/>
      <c r="F585" s="235"/>
      <c r="G585" s="235"/>
      <c r="H585" s="235"/>
      <c r="I585" s="235"/>
      <c r="J585" s="235"/>
      <c r="K585" s="235"/>
      <c r="L585" s="235"/>
      <c r="M585" s="235"/>
      <c r="N585" s="235"/>
      <c r="O585" s="235"/>
      <c r="P585" s="235"/>
      <c r="Q585" s="235"/>
      <c r="R585" s="235"/>
      <c r="S585" s="235"/>
      <c r="T585" s="235"/>
      <c r="U585" s="235"/>
      <c r="V585" s="235"/>
    </row>
    <row r="586" spans="1:22" ht="12.75" customHeight="1">
      <c r="A586" s="240" t="s">
        <v>2071</v>
      </c>
      <c r="B586" s="241" t="s">
        <v>2072</v>
      </c>
      <c r="C586" s="235"/>
      <c r="D586" s="235"/>
      <c r="E586" s="235"/>
      <c r="F586" s="235"/>
      <c r="G586" s="235"/>
      <c r="H586" s="235"/>
      <c r="I586" s="235"/>
      <c r="J586" s="235"/>
      <c r="K586" s="235"/>
      <c r="L586" s="235"/>
      <c r="M586" s="235"/>
      <c r="N586" s="235"/>
      <c r="O586" s="235"/>
      <c r="P586" s="235"/>
      <c r="Q586" s="235"/>
      <c r="R586" s="235"/>
      <c r="S586" s="235"/>
      <c r="T586" s="235"/>
      <c r="U586" s="235"/>
      <c r="V586" s="235"/>
    </row>
    <row r="587" spans="1:22" ht="12.75" customHeight="1">
      <c r="A587" s="240" t="s">
        <v>2073</v>
      </c>
      <c r="B587" s="241" t="s">
        <v>2074</v>
      </c>
      <c r="C587" s="235"/>
      <c r="D587" s="235"/>
      <c r="E587" s="235"/>
      <c r="F587" s="235"/>
      <c r="G587" s="235"/>
      <c r="H587" s="235"/>
      <c r="I587" s="235"/>
      <c r="J587" s="235"/>
      <c r="K587" s="235"/>
      <c r="L587" s="235"/>
      <c r="M587" s="235"/>
      <c r="N587" s="235"/>
      <c r="O587" s="235"/>
      <c r="P587" s="235"/>
      <c r="Q587" s="235"/>
      <c r="R587" s="235"/>
      <c r="S587" s="235"/>
      <c r="T587" s="235"/>
      <c r="U587" s="235"/>
      <c r="V587" s="235"/>
    </row>
    <row r="588" spans="1:22" ht="12.75" customHeight="1">
      <c r="A588" s="240" t="s">
        <v>2075</v>
      </c>
      <c r="B588" s="241" t="s">
        <v>2076</v>
      </c>
      <c r="C588" s="235"/>
      <c r="D588" s="235"/>
      <c r="E588" s="235"/>
      <c r="F588" s="235"/>
      <c r="G588" s="235"/>
      <c r="H588" s="235"/>
      <c r="I588" s="235"/>
      <c r="J588" s="235"/>
      <c r="K588" s="235"/>
      <c r="L588" s="235"/>
      <c r="M588" s="235"/>
      <c r="N588" s="235"/>
      <c r="O588" s="235"/>
      <c r="P588" s="235"/>
      <c r="Q588" s="235"/>
      <c r="R588" s="235"/>
      <c r="S588" s="235"/>
      <c r="T588" s="235"/>
      <c r="U588" s="235"/>
      <c r="V588" s="235"/>
    </row>
    <row r="589" spans="1:22" ht="12.75" customHeight="1">
      <c r="A589" s="240" t="s">
        <v>2077</v>
      </c>
      <c r="B589" s="241" t="s">
        <v>2078</v>
      </c>
      <c r="C589" s="235"/>
      <c r="D589" s="235"/>
      <c r="E589" s="235"/>
      <c r="F589" s="235"/>
      <c r="G589" s="235"/>
      <c r="H589" s="235"/>
      <c r="I589" s="235"/>
      <c r="J589" s="235"/>
      <c r="K589" s="235"/>
      <c r="L589" s="235"/>
      <c r="M589" s="235"/>
      <c r="N589" s="235"/>
      <c r="O589" s="235"/>
      <c r="P589" s="235"/>
      <c r="Q589" s="235"/>
      <c r="R589" s="235"/>
      <c r="S589" s="235"/>
      <c r="T589" s="235"/>
      <c r="U589" s="235"/>
      <c r="V589" s="235"/>
    </row>
    <row r="590" spans="1:22" ht="12.75" customHeight="1">
      <c r="A590" s="240" t="s">
        <v>2079</v>
      </c>
      <c r="B590" s="241" t="s">
        <v>2080</v>
      </c>
      <c r="C590" s="235"/>
      <c r="D590" s="235"/>
      <c r="E590" s="235"/>
      <c r="F590" s="235"/>
      <c r="G590" s="235"/>
      <c r="H590" s="235"/>
      <c r="I590" s="235"/>
      <c r="J590" s="235"/>
      <c r="K590" s="235"/>
      <c r="L590" s="235"/>
      <c r="M590" s="235"/>
      <c r="N590" s="235"/>
      <c r="O590" s="235"/>
      <c r="P590" s="235"/>
      <c r="Q590" s="235"/>
      <c r="R590" s="235"/>
      <c r="S590" s="235"/>
      <c r="T590" s="235"/>
      <c r="U590" s="235"/>
      <c r="V590" s="235"/>
    </row>
    <row r="591" spans="1:22" ht="12.75" customHeight="1">
      <c r="A591" s="240" t="s">
        <v>2081</v>
      </c>
      <c r="B591" s="241" t="s">
        <v>2082</v>
      </c>
      <c r="C591" s="235"/>
      <c r="D591" s="235"/>
      <c r="E591" s="235"/>
      <c r="F591" s="235"/>
      <c r="G591" s="235"/>
      <c r="H591" s="235"/>
      <c r="I591" s="235"/>
      <c r="J591" s="235"/>
      <c r="K591" s="235"/>
      <c r="L591" s="235"/>
      <c r="M591" s="235"/>
      <c r="N591" s="235"/>
      <c r="O591" s="235"/>
      <c r="P591" s="235"/>
      <c r="Q591" s="235"/>
      <c r="R591" s="235"/>
      <c r="S591" s="235"/>
      <c r="T591" s="235"/>
      <c r="U591" s="235"/>
      <c r="V591" s="235"/>
    </row>
    <row r="592" spans="1:22" ht="12.75" customHeight="1">
      <c r="A592" s="240" t="s">
        <v>2083</v>
      </c>
      <c r="B592" s="241" t="s">
        <v>2084</v>
      </c>
      <c r="C592" s="235"/>
      <c r="D592" s="235"/>
      <c r="E592" s="235"/>
      <c r="F592" s="235"/>
      <c r="G592" s="235"/>
      <c r="H592" s="235"/>
      <c r="I592" s="235"/>
      <c r="J592" s="235"/>
      <c r="K592" s="235"/>
      <c r="L592" s="235"/>
      <c r="M592" s="235"/>
      <c r="N592" s="235"/>
      <c r="O592" s="235"/>
      <c r="P592" s="235"/>
      <c r="Q592" s="235"/>
      <c r="R592" s="235"/>
      <c r="S592" s="235"/>
      <c r="T592" s="235"/>
      <c r="U592" s="235"/>
      <c r="V592" s="235"/>
    </row>
    <row r="593" spans="1:22" ht="12.75" customHeight="1">
      <c r="A593" s="240" t="s">
        <v>2085</v>
      </c>
      <c r="B593" s="241" t="s">
        <v>2086</v>
      </c>
      <c r="C593" s="235"/>
      <c r="D593" s="235"/>
      <c r="E593" s="235"/>
      <c r="F593" s="235"/>
      <c r="G593" s="235"/>
      <c r="H593" s="235"/>
      <c r="I593" s="235"/>
      <c r="J593" s="235"/>
      <c r="K593" s="235"/>
      <c r="L593" s="235"/>
      <c r="M593" s="235"/>
      <c r="N593" s="235"/>
      <c r="O593" s="235"/>
      <c r="P593" s="235"/>
      <c r="Q593" s="235"/>
      <c r="R593" s="235"/>
      <c r="S593" s="235"/>
      <c r="T593" s="235"/>
      <c r="U593" s="235"/>
      <c r="V593" s="235"/>
    </row>
    <row r="594" spans="1:22" ht="12.75" customHeight="1">
      <c r="A594" s="240" t="s">
        <v>2087</v>
      </c>
      <c r="B594" s="241" t="s">
        <v>2088</v>
      </c>
      <c r="C594" s="235"/>
      <c r="D594" s="235"/>
      <c r="E594" s="235"/>
      <c r="F594" s="235"/>
      <c r="G594" s="235"/>
      <c r="H594" s="235"/>
      <c r="I594" s="235"/>
      <c r="J594" s="235"/>
      <c r="K594" s="235"/>
      <c r="L594" s="235"/>
      <c r="M594" s="235"/>
      <c r="N594" s="235"/>
      <c r="O594" s="235"/>
      <c r="P594" s="235"/>
      <c r="Q594" s="235"/>
      <c r="R594" s="235"/>
      <c r="S594" s="235"/>
      <c r="T594" s="235"/>
      <c r="U594" s="235"/>
      <c r="V594" s="235"/>
    </row>
    <row r="595" spans="1:22" ht="12.75" customHeight="1">
      <c r="A595" s="240" t="s">
        <v>2089</v>
      </c>
      <c r="B595" s="241" t="s">
        <v>2090</v>
      </c>
      <c r="C595" s="235"/>
      <c r="D595" s="235"/>
      <c r="E595" s="235"/>
      <c r="F595" s="235"/>
      <c r="G595" s="235"/>
      <c r="H595" s="235"/>
      <c r="I595" s="235"/>
      <c r="J595" s="235"/>
      <c r="K595" s="235"/>
      <c r="L595" s="235"/>
      <c r="M595" s="235"/>
      <c r="N595" s="235"/>
      <c r="O595" s="235"/>
      <c r="P595" s="235"/>
      <c r="Q595" s="235"/>
      <c r="R595" s="235"/>
      <c r="S595" s="235"/>
      <c r="T595" s="235"/>
      <c r="U595" s="235"/>
      <c r="V595" s="235"/>
    </row>
    <row r="596" spans="1:22" ht="12.75" customHeight="1">
      <c r="A596" s="240" t="s">
        <v>2091</v>
      </c>
      <c r="B596" s="241" t="s">
        <v>2092</v>
      </c>
      <c r="C596" s="235"/>
      <c r="D596" s="235"/>
      <c r="E596" s="235"/>
      <c r="F596" s="235"/>
      <c r="G596" s="235"/>
      <c r="H596" s="235"/>
      <c r="I596" s="235"/>
      <c r="J596" s="235"/>
      <c r="K596" s="235"/>
      <c r="L596" s="235"/>
      <c r="M596" s="235"/>
      <c r="N596" s="235"/>
      <c r="O596" s="235"/>
      <c r="P596" s="235"/>
      <c r="Q596" s="235"/>
      <c r="R596" s="235"/>
      <c r="S596" s="235"/>
      <c r="T596" s="235"/>
      <c r="U596" s="235"/>
      <c r="V596" s="235"/>
    </row>
    <row r="597" spans="1:22" ht="12.75" customHeight="1">
      <c r="A597" s="240" t="s">
        <v>2093</v>
      </c>
      <c r="B597" s="241" t="s">
        <v>2094</v>
      </c>
      <c r="C597" s="235"/>
      <c r="D597" s="235"/>
      <c r="E597" s="235"/>
      <c r="F597" s="235"/>
      <c r="G597" s="235"/>
      <c r="H597" s="235"/>
      <c r="I597" s="235"/>
      <c r="J597" s="235"/>
      <c r="K597" s="235"/>
      <c r="L597" s="235"/>
      <c r="M597" s="235"/>
      <c r="N597" s="235"/>
      <c r="O597" s="235"/>
      <c r="P597" s="235"/>
      <c r="Q597" s="235"/>
      <c r="R597" s="235"/>
      <c r="S597" s="235"/>
      <c r="T597" s="235"/>
      <c r="U597" s="235"/>
      <c r="V597" s="235"/>
    </row>
    <row r="598" spans="1:22" ht="12.75" customHeight="1">
      <c r="A598" s="240" t="s">
        <v>2095</v>
      </c>
      <c r="B598" s="241" t="s">
        <v>2096</v>
      </c>
      <c r="C598" s="235"/>
      <c r="D598" s="235"/>
      <c r="E598" s="235"/>
      <c r="F598" s="235"/>
      <c r="G598" s="235"/>
      <c r="H598" s="235"/>
      <c r="I598" s="235"/>
      <c r="J598" s="235"/>
      <c r="K598" s="235"/>
      <c r="L598" s="235"/>
      <c r="M598" s="235"/>
      <c r="N598" s="235"/>
      <c r="O598" s="235"/>
      <c r="P598" s="235"/>
      <c r="Q598" s="235"/>
      <c r="R598" s="235"/>
      <c r="S598" s="235"/>
      <c r="T598" s="235"/>
      <c r="U598" s="235"/>
      <c r="V598" s="235"/>
    </row>
    <row r="599" spans="1:22" ht="12.75" customHeight="1">
      <c r="A599" s="240" t="s">
        <v>2097</v>
      </c>
      <c r="B599" s="241" t="s">
        <v>2098</v>
      </c>
      <c r="C599" s="235"/>
      <c r="D599" s="235"/>
      <c r="E599" s="235"/>
      <c r="F599" s="235"/>
      <c r="G599" s="235"/>
      <c r="H599" s="235"/>
      <c r="I599" s="235"/>
      <c r="J599" s="235"/>
      <c r="K599" s="235"/>
      <c r="L599" s="235"/>
      <c r="M599" s="235"/>
      <c r="N599" s="235"/>
      <c r="O599" s="235"/>
      <c r="P599" s="235"/>
      <c r="Q599" s="235"/>
      <c r="R599" s="235"/>
      <c r="S599" s="235"/>
      <c r="T599" s="235"/>
      <c r="U599" s="235"/>
      <c r="V599" s="235"/>
    </row>
    <row r="600" spans="1:22" ht="12.75" customHeight="1">
      <c r="A600" s="240" t="s">
        <v>2099</v>
      </c>
      <c r="B600" s="241" t="s">
        <v>2100</v>
      </c>
      <c r="C600" s="235"/>
      <c r="D600" s="235"/>
      <c r="E600" s="235"/>
      <c r="F600" s="235"/>
      <c r="G600" s="235"/>
      <c r="H600" s="235"/>
      <c r="I600" s="235"/>
      <c r="J600" s="235"/>
      <c r="K600" s="235"/>
      <c r="L600" s="235"/>
      <c r="M600" s="235"/>
      <c r="N600" s="235"/>
      <c r="O600" s="235"/>
      <c r="P600" s="235"/>
      <c r="Q600" s="235"/>
      <c r="R600" s="235"/>
      <c r="S600" s="235"/>
      <c r="T600" s="235"/>
      <c r="U600" s="235"/>
      <c r="V600" s="235"/>
    </row>
    <row r="601" spans="1:22" ht="12.75" customHeight="1">
      <c r="A601" s="240" t="s">
        <v>2101</v>
      </c>
      <c r="B601" s="242" t="s">
        <v>2102</v>
      </c>
      <c r="C601" s="235"/>
      <c r="D601" s="235"/>
      <c r="E601" s="235"/>
      <c r="F601" s="235"/>
      <c r="G601" s="235"/>
      <c r="H601" s="235"/>
      <c r="I601" s="235"/>
      <c r="J601" s="235"/>
      <c r="K601" s="235"/>
      <c r="L601" s="235"/>
      <c r="M601" s="235"/>
      <c r="N601" s="235"/>
      <c r="O601" s="235"/>
      <c r="P601" s="235"/>
      <c r="Q601" s="235"/>
      <c r="R601" s="235"/>
      <c r="S601" s="235"/>
      <c r="T601" s="235"/>
      <c r="U601" s="235"/>
      <c r="V601" s="235"/>
    </row>
    <row r="602" spans="1:22" ht="12.75" customHeight="1">
      <c r="A602" s="240" t="s">
        <v>2103</v>
      </c>
      <c r="B602" s="241" t="s">
        <v>2104</v>
      </c>
      <c r="C602" s="235"/>
      <c r="D602" s="235"/>
      <c r="E602" s="235"/>
      <c r="F602" s="235"/>
      <c r="G602" s="235"/>
      <c r="H602" s="235"/>
      <c r="I602" s="235"/>
      <c r="J602" s="235"/>
      <c r="K602" s="235"/>
      <c r="L602" s="235"/>
      <c r="M602" s="235"/>
      <c r="N602" s="235"/>
      <c r="O602" s="235"/>
      <c r="P602" s="235"/>
      <c r="Q602" s="235"/>
      <c r="R602" s="235"/>
      <c r="S602" s="235"/>
      <c r="T602" s="235"/>
      <c r="U602" s="235"/>
      <c r="V602" s="235"/>
    </row>
    <row r="603" spans="1:22" ht="12.75" customHeight="1">
      <c r="A603" s="240" t="s">
        <v>2105</v>
      </c>
      <c r="B603" s="241" t="s">
        <v>2106</v>
      </c>
      <c r="C603" s="235"/>
      <c r="D603" s="235"/>
      <c r="E603" s="235"/>
      <c r="F603" s="235"/>
      <c r="G603" s="235"/>
      <c r="H603" s="235"/>
      <c r="I603" s="235"/>
      <c r="J603" s="235"/>
      <c r="K603" s="235"/>
      <c r="L603" s="235"/>
      <c r="M603" s="235"/>
      <c r="N603" s="235"/>
      <c r="O603" s="235"/>
      <c r="P603" s="235"/>
      <c r="Q603" s="235"/>
      <c r="R603" s="235"/>
      <c r="S603" s="235"/>
      <c r="T603" s="235"/>
      <c r="U603" s="235"/>
      <c r="V603" s="235"/>
    </row>
    <row r="604" spans="1:22" ht="12.75" customHeight="1">
      <c r="A604" s="240" t="s">
        <v>2107</v>
      </c>
      <c r="B604" s="241" t="s">
        <v>2108</v>
      </c>
      <c r="C604" s="235"/>
      <c r="D604" s="235"/>
      <c r="E604" s="235"/>
      <c r="F604" s="235"/>
      <c r="G604" s="235"/>
      <c r="H604" s="235"/>
      <c r="I604" s="235"/>
      <c r="J604" s="235"/>
      <c r="K604" s="235"/>
      <c r="L604" s="235"/>
      <c r="M604" s="235"/>
      <c r="N604" s="235"/>
      <c r="O604" s="235"/>
      <c r="P604" s="235"/>
      <c r="Q604" s="235"/>
      <c r="R604" s="235"/>
      <c r="S604" s="235"/>
      <c r="T604" s="235"/>
      <c r="U604" s="235"/>
      <c r="V604" s="235"/>
    </row>
    <row r="605" spans="1:22" ht="12.75" customHeight="1">
      <c r="A605" s="240" t="s">
        <v>2109</v>
      </c>
      <c r="B605" s="241" t="s">
        <v>2110</v>
      </c>
      <c r="C605" s="235"/>
      <c r="D605" s="235"/>
      <c r="E605" s="235"/>
      <c r="F605" s="235"/>
      <c r="G605" s="235"/>
      <c r="H605" s="235"/>
      <c r="I605" s="235"/>
      <c r="J605" s="235"/>
      <c r="K605" s="235"/>
      <c r="L605" s="235"/>
      <c r="M605" s="235"/>
      <c r="N605" s="235"/>
      <c r="O605" s="235"/>
      <c r="P605" s="235"/>
      <c r="Q605" s="235"/>
      <c r="R605" s="235"/>
      <c r="S605" s="235"/>
      <c r="T605" s="235"/>
      <c r="U605" s="235"/>
      <c r="V605" s="235"/>
    </row>
    <row r="606" spans="1:22" ht="12.75" customHeight="1">
      <c r="A606" s="240" t="s">
        <v>2111</v>
      </c>
      <c r="B606" s="241" t="s">
        <v>2112</v>
      </c>
      <c r="C606" s="235"/>
      <c r="D606" s="235"/>
      <c r="E606" s="235"/>
      <c r="F606" s="235"/>
      <c r="G606" s="235"/>
      <c r="H606" s="235"/>
      <c r="I606" s="235"/>
      <c r="J606" s="235"/>
      <c r="K606" s="235"/>
      <c r="L606" s="235"/>
      <c r="M606" s="235"/>
      <c r="N606" s="235"/>
      <c r="O606" s="235"/>
      <c r="P606" s="235"/>
      <c r="Q606" s="235"/>
      <c r="R606" s="235"/>
      <c r="S606" s="235"/>
      <c r="T606" s="235"/>
      <c r="U606" s="235"/>
      <c r="V606" s="235"/>
    </row>
    <row r="607" spans="1:22" ht="12.75" customHeight="1">
      <c r="A607" s="240" t="s">
        <v>2113</v>
      </c>
      <c r="B607" s="242" t="s">
        <v>2114</v>
      </c>
      <c r="C607" s="235"/>
      <c r="D607" s="235"/>
      <c r="E607" s="235"/>
      <c r="F607" s="235"/>
      <c r="G607" s="235"/>
      <c r="H607" s="235"/>
      <c r="I607" s="235"/>
      <c r="J607" s="235"/>
      <c r="K607" s="235"/>
      <c r="L607" s="235"/>
      <c r="M607" s="235"/>
      <c r="N607" s="235"/>
      <c r="O607" s="235"/>
      <c r="P607" s="235"/>
      <c r="Q607" s="235"/>
      <c r="R607" s="235"/>
      <c r="S607" s="235"/>
      <c r="T607" s="235"/>
      <c r="U607" s="235"/>
      <c r="V607" s="235"/>
    </row>
    <row r="608" spans="1:22" ht="12.75" customHeight="1">
      <c r="A608" s="240" t="s">
        <v>2115</v>
      </c>
      <c r="B608" s="241" t="s">
        <v>2116</v>
      </c>
      <c r="C608" s="235"/>
      <c r="D608" s="235"/>
      <c r="E608" s="235"/>
      <c r="F608" s="235"/>
      <c r="G608" s="235"/>
      <c r="H608" s="235"/>
      <c r="I608" s="235"/>
      <c r="J608" s="235"/>
      <c r="K608" s="235"/>
      <c r="L608" s="235"/>
      <c r="M608" s="235"/>
      <c r="N608" s="235"/>
      <c r="O608" s="235"/>
      <c r="P608" s="235"/>
      <c r="Q608" s="235"/>
      <c r="R608" s="235"/>
      <c r="S608" s="235"/>
      <c r="T608" s="235"/>
      <c r="U608" s="235"/>
      <c r="V608" s="235"/>
    </row>
    <row r="609" spans="1:22" ht="12.75" customHeight="1">
      <c r="A609" s="240" t="s">
        <v>2117</v>
      </c>
      <c r="B609" s="241" t="s">
        <v>2118</v>
      </c>
      <c r="C609" s="235"/>
      <c r="D609" s="235"/>
      <c r="E609" s="235"/>
      <c r="F609" s="235"/>
      <c r="G609" s="235"/>
      <c r="H609" s="235"/>
      <c r="I609" s="235"/>
      <c r="J609" s="235"/>
      <c r="K609" s="235"/>
      <c r="L609" s="235"/>
      <c r="M609" s="235"/>
      <c r="N609" s="235"/>
      <c r="O609" s="235"/>
      <c r="P609" s="235"/>
      <c r="Q609" s="235"/>
      <c r="R609" s="235"/>
      <c r="S609" s="235"/>
      <c r="T609" s="235"/>
      <c r="U609" s="235"/>
      <c r="V609" s="235"/>
    </row>
    <row r="610" spans="1:22" ht="12.75" customHeight="1">
      <c r="A610" s="240" t="s">
        <v>2119</v>
      </c>
      <c r="B610" s="241" t="s">
        <v>2120</v>
      </c>
      <c r="C610" s="235"/>
      <c r="D610" s="235"/>
      <c r="E610" s="235"/>
      <c r="F610" s="235"/>
      <c r="G610" s="235"/>
      <c r="H610" s="235"/>
      <c r="I610" s="235"/>
      <c r="J610" s="235"/>
      <c r="K610" s="235"/>
      <c r="L610" s="235"/>
      <c r="M610" s="235"/>
      <c r="N610" s="235"/>
      <c r="O610" s="235"/>
      <c r="P610" s="235"/>
      <c r="Q610" s="235"/>
      <c r="R610" s="235"/>
      <c r="S610" s="235"/>
      <c r="T610" s="235"/>
      <c r="U610" s="235"/>
      <c r="V610" s="235"/>
    </row>
    <row r="611" spans="1:22" ht="12.75" customHeight="1">
      <c r="A611" s="240" t="s">
        <v>2121</v>
      </c>
      <c r="B611" s="241" t="s">
        <v>2122</v>
      </c>
      <c r="C611" s="235"/>
      <c r="D611" s="235"/>
      <c r="E611" s="235"/>
      <c r="F611" s="235"/>
      <c r="G611" s="235"/>
      <c r="H611" s="235"/>
      <c r="I611" s="235"/>
      <c r="J611" s="235"/>
      <c r="K611" s="235"/>
      <c r="L611" s="235"/>
      <c r="M611" s="235"/>
      <c r="N611" s="235"/>
      <c r="O611" s="235"/>
      <c r="P611" s="235"/>
      <c r="Q611" s="235"/>
      <c r="R611" s="235"/>
      <c r="S611" s="235"/>
      <c r="T611" s="235"/>
      <c r="U611" s="235"/>
      <c r="V611" s="235"/>
    </row>
    <row r="612" spans="1:22" ht="12.75" customHeight="1">
      <c r="A612" s="240" t="s">
        <v>2123</v>
      </c>
      <c r="B612" s="241" t="s">
        <v>2124</v>
      </c>
      <c r="C612" s="235"/>
      <c r="D612" s="235"/>
      <c r="E612" s="235"/>
      <c r="F612" s="235"/>
      <c r="G612" s="235"/>
      <c r="H612" s="235"/>
      <c r="I612" s="235"/>
      <c r="J612" s="235"/>
      <c r="K612" s="235"/>
      <c r="L612" s="235"/>
      <c r="M612" s="235"/>
      <c r="N612" s="235"/>
      <c r="O612" s="235"/>
      <c r="P612" s="235"/>
      <c r="Q612" s="235"/>
      <c r="R612" s="235"/>
      <c r="S612" s="235"/>
      <c r="T612" s="235"/>
      <c r="U612" s="235"/>
      <c r="V612" s="235"/>
    </row>
    <row r="613" spans="1:22" ht="12.75" customHeight="1">
      <c r="A613" s="240" t="s">
        <v>2125</v>
      </c>
      <c r="B613" s="241" t="s">
        <v>2126</v>
      </c>
      <c r="C613" s="235"/>
      <c r="D613" s="235"/>
      <c r="E613" s="235"/>
      <c r="F613" s="235"/>
      <c r="G613" s="235"/>
      <c r="H613" s="235"/>
      <c r="I613" s="235"/>
      <c r="J613" s="235"/>
      <c r="K613" s="235"/>
      <c r="L613" s="235"/>
      <c r="M613" s="235"/>
      <c r="N613" s="235"/>
      <c r="O613" s="235"/>
      <c r="P613" s="235"/>
      <c r="Q613" s="235"/>
      <c r="R613" s="235"/>
      <c r="S613" s="235"/>
      <c r="T613" s="235"/>
      <c r="U613" s="235"/>
      <c r="V613" s="235"/>
    </row>
    <row r="614" spans="1:22" ht="12.75" customHeight="1">
      <c r="A614" s="240" t="s">
        <v>2127</v>
      </c>
      <c r="B614" s="241" t="s">
        <v>2128</v>
      </c>
      <c r="C614" s="235"/>
      <c r="D614" s="235"/>
      <c r="E614" s="235"/>
      <c r="F614" s="235"/>
      <c r="G614" s="235"/>
      <c r="H614" s="235"/>
      <c r="I614" s="235"/>
      <c r="J614" s="235"/>
      <c r="K614" s="235"/>
      <c r="L614" s="235"/>
      <c r="M614" s="235"/>
      <c r="N614" s="235"/>
      <c r="O614" s="235"/>
      <c r="P614" s="235"/>
      <c r="Q614" s="235"/>
      <c r="R614" s="235"/>
      <c r="S614" s="235"/>
      <c r="T614" s="235"/>
      <c r="U614" s="235"/>
      <c r="V614" s="235"/>
    </row>
    <row r="615" spans="1:22" ht="12.75" customHeight="1">
      <c r="A615" s="240" t="s">
        <v>2129</v>
      </c>
      <c r="B615" s="241" t="s">
        <v>2130</v>
      </c>
      <c r="C615" s="235"/>
      <c r="D615" s="235"/>
      <c r="E615" s="235"/>
      <c r="F615" s="235"/>
      <c r="G615" s="235"/>
      <c r="H615" s="235"/>
      <c r="I615" s="235"/>
      <c r="J615" s="235"/>
      <c r="K615" s="235"/>
      <c r="L615" s="235"/>
      <c r="M615" s="235"/>
      <c r="N615" s="235"/>
      <c r="O615" s="235"/>
      <c r="P615" s="235"/>
      <c r="Q615" s="235"/>
      <c r="R615" s="235"/>
      <c r="S615" s="235"/>
      <c r="T615" s="235"/>
      <c r="U615" s="235"/>
      <c r="V615" s="235"/>
    </row>
    <row r="616" spans="1:22" ht="12.75" customHeight="1">
      <c r="A616" s="240" t="s">
        <v>2131</v>
      </c>
      <c r="B616" s="241" t="s">
        <v>2132</v>
      </c>
      <c r="C616" s="235"/>
      <c r="D616" s="235"/>
      <c r="E616" s="235"/>
      <c r="F616" s="235"/>
      <c r="G616" s="235"/>
      <c r="H616" s="235"/>
      <c r="I616" s="235"/>
      <c r="J616" s="235"/>
      <c r="K616" s="235"/>
      <c r="L616" s="235"/>
      <c r="M616" s="235"/>
      <c r="N616" s="235"/>
      <c r="O616" s="235"/>
      <c r="P616" s="235"/>
      <c r="Q616" s="235"/>
      <c r="R616" s="235"/>
      <c r="S616" s="235"/>
      <c r="T616" s="235"/>
      <c r="U616" s="235"/>
      <c r="V616" s="235"/>
    </row>
    <row r="617" spans="1:22" ht="12.75" customHeight="1">
      <c r="A617" s="240" t="s">
        <v>2133</v>
      </c>
      <c r="B617" s="241" t="s">
        <v>2134</v>
      </c>
      <c r="C617" s="235"/>
      <c r="D617" s="235"/>
      <c r="E617" s="235"/>
      <c r="F617" s="235"/>
      <c r="G617" s="235"/>
      <c r="H617" s="235"/>
      <c r="I617" s="235"/>
      <c r="J617" s="235"/>
      <c r="K617" s="235"/>
      <c r="L617" s="235"/>
      <c r="M617" s="235"/>
      <c r="N617" s="235"/>
      <c r="O617" s="235"/>
      <c r="P617" s="235"/>
      <c r="Q617" s="235"/>
      <c r="R617" s="235"/>
      <c r="S617" s="235"/>
      <c r="T617" s="235"/>
      <c r="U617" s="235"/>
      <c r="V617" s="235"/>
    </row>
    <row r="618" spans="1:22" ht="12.75" customHeight="1">
      <c r="A618" s="240" t="s">
        <v>2135</v>
      </c>
      <c r="B618" s="241" t="s">
        <v>2136</v>
      </c>
      <c r="C618" s="235"/>
      <c r="D618" s="235"/>
      <c r="E618" s="235"/>
      <c r="F618" s="235"/>
      <c r="G618" s="235"/>
      <c r="H618" s="235"/>
      <c r="I618" s="235"/>
      <c r="J618" s="235"/>
      <c r="K618" s="235"/>
      <c r="L618" s="235"/>
      <c r="M618" s="235"/>
      <c r="N618" s="235"/>
      <c r="O618" s="235"/>
      <c r="P618" s="235"/>
      <c r="Q618" s="235"/>
      <c r="R618" s="235"/>
      <c r="S618" s="235"/>
      <c r="T618" s="235"/>
      <c r="U618" s="235"/>
      <c r="V618" s="235"/>
    </row>
    <row r="619" spans="1:22" ht="12.75" customHeight="1">
      <c r="A619" s="240" t="s">
        <v>2137</v>
      </c>
      <c r="B619" s="241" t="s">
        <v>2138</v>
      </c>
      <c r="C619" s="235"/>
      <c r="D619" s="235"/>
      <c r="E619" s="235"/>
      <c r="F619" s="235"/>
      <c r="G619" s="235"/>
      <c r="H619" s="235"/>
      <c r="I619" s="235"/>
      <c r="J619" s="235"/>
      <c r="K619" s="235"/>
      <c r="L619" s="235"/>
      <c r="M619" s="235"/>
      <c r="N619" s="235"/>
      <c r="O619" s="235"/>
      <c r="P619" s="235"/>
      <c r="Q619" s="235"/>
      <c r="R619" s="235"/>
      <c r="S619" s="235"/>
      <c r="T619" s="235"/>
      <c r="U619" s="235"/>
      <c r="V619" s="235"/>
    </row>
    <row r="620" spans="1:22" ht="12.75" customHeight="1">
      <c r="A620" s="240" t="s">
        <v>2139</v>
      </c>
      <c r="B620" s="241" t="s">
        <v>2140</v>
      </c>
      <c r="C620" s="235"/>
      <c r="D620" s="235"/>
      <c r="E620" s="235"/>
      <c r="F620" s="235"/>
      <c r="G620" s="235"/>
      <c r="H620" s="235"/>
      <c r="I620" s="235"/>
      <c r="J620" s="235"/>
      <c r="K620" s="235"/>
      <c r="L620" s="235"/>
      <c r="M620" s="235"/>
      <c r="N620" s="235"/>
      <c r="O620" s="235"/>
      <c r="P620" s="235"/>
      <c r="Q620" s="235"/>
      <c r="R620" s="235"/>
      <c r="S620" s="235"/>
      <c r="T620" s="235"/>
      <c r="U620" s="235"/>
      <c r="V620" s="235"/>
    </row>
    <row r="621" spans="1:22" ht="12.75" customHeight="1">
      <c r="A621" s="240" t="s">
        <v>2141</v>
      </c>
      <c r="B621" s="241" t="s">
        <v>2142</v>
      </c>
      <c r="C621" s="235"/>
      <c r="D621" s="235"/>
      <c r="E621" s="235"/>
      <c r="F621" s="235"/>
      <c r="G621" s="235"/>
      <c r="H621" s="235"/>
      <c r="I621" s="235"/>
      <c r="J621" s="235"/>
      <c r="K621" s="235"/>
      <c r="L621" s="235"/>
      <c r="M621" s="235"/>
      <c r="N621" s="235"/>
      <c r="O621" s="235"/>
      <c r="P621" s="235"/>
      <c r="Q621" s="235"/>
      <c r="R621" s="235"/>
      <c r="S621" s="235"/>
      <c r="T621" s="235"/>
      <c r="U621" s="235"/>
      <c r="V621" s="235"/>
    </row>
    <row r="622" spans="1:22" ht="12.75" customHeight="1">
      <c r="A622" s="240" t="s">
        <v>2143</v>
      </c>
      <c r="B622" s="241" t="s">
        <v>2144</v>
      </c>
      <c r="C622" s="235"/>
      <c r="D622" s="235"/>
      <c r="E622" s="235"/>
      <c r="F622" s="235"/>
      <c r="G622" s="235"/>
      <c r="H622" s="235"/>
      <c r="I622" s="235"/>
      <c r="J622" s="235"/>
      <c r="K622" s="235"/>
      <c r="L622" s="235"/>
      <c r="M622" s="235"/>
      <c r="N622" s="235"/>
      <c r="O622" s="235"/>
      <c r="P622" s="235"/>
      <c r="Q622" s="235"/>
      <c r="R622" s="235"/>
      <c r="S622" s="235"/>
      <c r="T622" s="235"/>
      <c r="U622" s="235"/>
      <c r="V622" s="235"/>
    </row>
    <row r="623" spans="1:22" ht="12.75" customHeight="1">
      <c r="A623" s="240" t="s">
        <v>2145</v>
      </c>
      <c r="B623" s="241" t="s">
        <v>2146</v>
      </c>
      <c r="C623" s="235"/>
      <c r="D623" s="235"/>
      <c r="E623" s="235"/>
      <c r="F623" s="235"/>
      <c r="G623" s="235"/>
      <c r="H623" s="235"/>
      <c r="I623" s="235"/>
      <c r="J623" s="235"/>
      <c r="K623" s="235"/>
      <c r="L623" s="235"/>
      <c r="M623" s="235"/>
      <c r="N623" s="235"/>
      <c r="O623" s="235"/>
      <c r="P623" s="235"/>
      <c r="Q623" s="235"/>
      <c r="R623" s="235"/>
      <c r="S623" s="235"/>
      <c r="T623" s="235"/>
      <c r="U623" s="235"/>
      <c r="V623" s="235"/>
    </row>
    <row r="624" spans="1:22" ht="12.75" customHeight="1">
      <c r="A624" s="240" t="s">
        <v>2147</v>
      </c>
      <c r="B624" s="241" t="s">
        <v>2148</v>
      </c>
      <c r="C624" s="235"/>
      <c r="D624" s="235"/>
      <c r="E624" s="235"/>
      <c r="F624" s="235"/>
      <c r="G624" s="235"/>
      <c r="H624" s="235"/>
      <c r="I624" s="235"/>
      <c r="J624" s="235"/>
      <c r="K624" s="235"/>
      <c r="L624" s="235"/>
      <c r="M624" s="235"/>
      <c r="N624" s="235"/>
      <c r="O624" s="235"/>
      <c r="P624" s="235"/>
      <c r="Q624" s="235"/>
      <c r="R624" s="235"/>
      <c r="S624" s="235"/>
      <c r="T624" s="235"/>
      <c r="U624" s="235"/>
      <c r="V624" s="235"/>
    </row>
    <row r="625" spans="1:22" ht="12.75" customHeight="1">
      <c r="A625" s="240" t="s">
        <v>2149</v>
      </c>
      <c r="B625" s="241" t="s">
        <v>2150</v>
      </c>
      <c r="C625" s="235"/>
      <c r="D625" s="235"/>
      <c r="E625" s="235"/>
      <c r="F625" s="235"/>
      <c r="G625" s="235"/>
      <c r="H625" s="235"/>
      <c r="I625" s="235"/>
      <c r="J625" s="235"/>
      <c r="K625" s="235"/>
      <c r="L625" s="235"/>
      <c r="M625" s="235"/>
      <c r="N625" s="235"/>
      <c r="O625" s="235"/>
      <c r="P625" s="235"/>
      <c r="Q625" s="235"/>
      <c r="R625" s="235"/>
      <c r="S625" s="235"/>
      <c r="T625" s="235"/>
      <c r="U625" s="235"/>
      <c r="V625" s="235"/>
    </row>
    <row r="626" spans="1:22" ht="12.75" customHeight="1">
      <c r="A626" s="240" t="s">
        <v>2151</v>
      </c>
      <c r="B626" s="241" t="s">
        <v>2152</v>
      </c>
      <c r="C626" s="235"/>
      <c r="D626" s="235"/>
      <c r="E626" s="235"/>
      <c r="F626" s="235"/>
      <c r="G626" s="235"/>
      <c r="H626" s="235"/>
      <c r="I626" s="235"/>
      <c r="J626" s="235"/>
      <c r="K626" s="235"/>
      <c r="L626" s="235"/>
      <c r="M626" s="235"/>
      <c r="N626" s="235"/>
      <c r="O626" s="235"/>
      <c r="P626" s="235"/>
      <c r="Q626" s="235"/>
      <c r="R626" s="235"/>
      <c r="S626" s="235"/>
      <c r="T626" s="235"/>
      <c r="U626" s="235"/>
      <c r="V626" s="235"/>
    </row>
    <row r="627" spans="1:22" ht="12.75" customHeight="1">
      <c r="A627" s="240" t="s">
        <v>2153</v>
      </c>
      <c r="B627" s="241" t="s">
        <v>2154</v>
      </c>
      <c r="C627" s="235"/>
      <c r="D627" s="235"/>
      <c r="E627" s="235"/>
      <c r="F627" s="235"/>
      <c r="G627" s="235"/>
      <c r="H627" s="235"/>
      <c r="I627" s="235"/>
      <c r="J627" s="235"/>
      <c r="K627" s="235"/>
      <c r="L627" s="235"/>
      <c r="M627" s="235"/>
      <c r="N627" s="235"/>
      <c r="O627" s="235"/>
      <c r="P627" s="235"/>
      <c r="Q627" s="235"/>
      <c r="R627" s="235"/>
      <c r="S627" s="235"/>
      <c r="T627" s="235"/>
      <c r="U627" s="235"/>
      <c r="V627" s="235"/>
    </row>
    <row r="628" spans="1:22" ht="12.75" customHeight="1">
      <c r="A628" s="240" t="s">
        <v>2155</v>
      </c>
      <c r="B628" s="241" t="s">
        <v>2156</v>
      </c>
      <c r="C628" s="235"/>
      <c r="D628" s="235"/>
      <c r="E628" s="235"/>
      <c r="F628" s="235"/>
      <c r="G628" s="235"/>
      <c r="H628" s="235"/>
      <c r="I628" s="235"/>
      <c r="J628" s="235"/>
      <c r="K628" s="235"/>
      <c r="L628" s="235"/>
      <c r="M628" s="235"/>
      <c r="N628" s="235"/>
      <c r="O628" s="235"/>
      <c r="P628" s="235"/>
      <c r="Q628" s="235"/>
      <c r="R628" s="235"/>
      <c r="S628" s="235"/>
      <c r="T628" s="235"/>
      <c r="U628" s="235"/>
      <c r="V628" s="235"/>
    </row>
    <row r="629" spans="1:22" ht="12.75" customHeight="1">
      <c r="A629" s="240" t="s">
        <v>2157</v>
      </c>
      <c r="B629" s="241" t="s">
        <v>2158</v>
      </c>
      <c r="C629" s="235"/>
      <c r="D629" s="235"/>
      <c r="E629" s="235"/>
      <c r="F629" s="235"/>
      <c r="G629" s="235"/>
      <c r="H629" s="235"/>
      <c r="I629" s="235"/>
      <c r="J629" s="235"/>
      <c r="K629" s="235"/>
      <c r="L629" s="235"/>
      <c r="M629" s="235"/>
      <c r="N629" s="235"/>
      <c r="O629" s="235"/>
      <c r="P629" s="235"/>
      <c r="Q629" s="235"/>
      <c r="R629" s="235"/>
      <c r="S629" s="235"/>
      <c r="T629" s="235"/>
      <c r="U629" s="235"/>
      <c r="V629" s="235"/>
    </row>
    <row r="630" spans="1:22" ht="12.75" customHeight="1">
      <c r="A630" s="240" t="s">
        <v>2159</v>
      </c>
      <c r="B630" s="241" t="s">
        <v>2160</v>
      </c>
      <c r="C630" s="235"/>
      <c r="D630" s="235"/>
      <c r="E630" s="235"/>
      <c r="F630" s="235"/>
      <c r="G630" s="235"/>
      <c r="H630" s="235"/>
      <c r="I630" s="235"/>
      <c r="J630" s="235"/>
      <c r="K630" s="235"/>
      <c r="L630" s="235"/>
      <c r="M630" s="235"/>
      <c r="N630" s="235"/>
      <c r="O630" s="235"/>
      <c r="P630" s="235"/>
      <c r="Q630" s="235"/>
      <c r="R630" s="235"/>
      <c r="S630" s="235"/>
      <c r="T630" s="235"/>
      <c r="U630" s="235"/>
      <c r="V630" s="235"/>
    </row>
    <row r="631" spans="1:22" ht="12.75" customHeight="1">
      <c r="A631" s="240" t="s">
        <v>2161</v>
      </c>
      <c r="B631" s="241" t="s">
        <v>2162</v>
      </c>
      <c r="C631" s="235"/>
      <c r="D631" s="235"/>
      <c r="E631" s="235"/>
      <c r="F631" s="235"/>
      <c r="G631" s="235"/>
      <c r="H631" s="235"/>
      <c r="I631" s="235"/>
      <c r="J631" s="235"/>
      <c r="K631" s="235"/>
      <c r="L631" s="235"/>
      <c r="M631" s="235"/>
      <c r="N631" s="235"/>
      <c r="O631" s="235"/>
      <c r="P631" s="235"/>
      <c r="Q631" s="235"/>
      <c r="R631" s="235"/>
      <c r="S631" s="235"/>
      <c r="T631" s="235"/>
      <c r="U631" s="235"/>
      <c r="V631" s="235"/>
    </row>
    <row r="632" spans="1:22" ht="12.75" customHeight="1">
      <c r="A632" s="240" t="s">
        <v>2163</v>
      </c>
      <c r="B632" s="241" t="s">
        <v>2164</v>
      </c>
      <c r="C632" s="235"/>
      <c r="D632" s="235"/>
      <c r="E632" s="235"/>
      <c r="F632" s="235"/>
      <c r="G632" s="235"/>
      <c r="H632" s="235"/>
      <c r="I632" s="235"/>
      <c r="J632" s="235"/>
      <c r="K632" s="235"/>
      <c r="L632" s="235"/>
      <c r="M632" s="235"/>
      <c r="N632" s="235"/>
      <c r="O632" s="235"/>
      <c r="P632" s="235"/>
      <c r="Q632" s="235"/>
      <c r="R632" s="235"/>
      <c r="S632" s="235"/>
      <c r="T632" s="235"/>
      <c r="U632" s="235"/>
      <c r="V632" s="235"/>
    </row>
    <row r="633" spans="1:22" ht="12.75" customHeight="1">
      <c r="A633" s="240" t="s">
        <v>2165</v>
      </c>
      <c r="B633" s="241" t="s">
        <v>2166</v>
      </c>
      <c r="C633" s="235"/>
      <c r="D633" s="235"/>
      <c r="E633" s="235"/>
      <c r="F633" s="235"/>
      <c r="G633" s="235"/>
      <c r="H633" s="235"/>
      <c r="I633" s="235"/>
      <c r="J633" s="235"/>
      <c r="K633" s="235"/>
      <c r="L633" s="235"/>
      <c r="M633" s="235"/>
      <c r="N633" s="235"/>
      <c r="O633" s="235"/>
      <c r="P633" s="235"/>
      <c r="Q633" s="235"/>
      <c r="R633" s="235"/>
      <c r="S633" s="235"/>
      <c r="T633" s="235"/>
      <c r="U633" s="235"/>
      <c r="V633" s="235"/>
    </row>
    <row r="634" spans="1:22" ht="12.75" customHeight="1">
      <c r="A634" s="240" t="s">
        <v>2167</v>
      </c>
      <c r="B634" s="241" t="s">
        <v>2168</v>
      </c>
      <c r="C634" s="235"/>
      <c r="D634" s="235"/>
      <c r="E634" s="235"/>
      <c r="F634" s="235"/>
      <c r="G634" s="235"/>
      <c r="H634" s="235"/>
      <c r="I634" s="235"/>
      <c r="J634" s="235"/>
      <c r="K634" s="235"/>
      <c r="L634" s="235"/>
      <c r="M634" s="235"/>
      <c r="N634" s="235"/>
      <c r="O634" s="235"/>
      <c r="P634" s="235"/>
      <c r="Q634" s="235"/>
      <c r="R634" s="235"/>
      <c r="S634" s="235"/>
      <c r="T634" s="235"/>
      <c r="U634" s="235"/>
      <c r="V634" s="235"/>
    </row>
    <row r="635" spans="1:22" ht="12.75" customHeight="1">
      <c r="A635" s="240" t="s">
        <v>2169</v>
      </c>
      <c r="B635" s="241" t="s">
        <v>2170</v>
      </c>
      <c r="C635" s="235"/>
      <c r="D635" s="235"/>
      <c r="E635" s="235"/>
      <c r="F635" s="235"/>
      <c r="G635" s="235"/>
      <c r="H635" s="235"/>
      <c r="I635" s="235"/>
      <c r="J635" s="235"/>
      <c r="K635" s="235"/>
      <c r="L635" s="235"/>
      <c r="M635" s="235"/>
      <c r="N635" s="235"/>
      <c r="O635" s="235"/>
      <c r="P635" s="235"/>
      <c r="Q635" s="235"/>
      <c r="R635" s="235"/>
      <c r="S635" s="235"/>
      <c r="T635" s="235"/>
      <c r="U635" s="235"/>
      <c r="V635" s="235"/>
    </row>
    <row r="636" spans="1:22" ht="12.75" customHeight="1">
      <c r="A636" s="240" t="s">
        <v>2171</v>
      </c>
      <c r="B636" s="241" t="s">
        <v>2172</v>
      </c>
      <c r="C636" s="235"/>
      <c r="D636" s="235"/>
      <c r="E636" s="235"/>
      <c r="F636" s="235"/>
      <c r="G636" s="235"/>
      <c r="H636" s="235"/>
      <c r="I636" s="235"/>
      <c r="J636" s="235"/>
      <c r="K636" s="235"/>
      <c r="L636" s="235"/>
      <c r="M636" s="235"/>
      <c r="N636" s="235"/>
      <c r="O636" s="235"/>
      <c r="P636" s="235"/>
      <c r="Q636" s="235"/>
      <c r="R636" s="235"/>
      <c r="S636" s="235"/>
      <c r="T636" s="235"/>
      <c r="U636" s="235"/>
      <c r="V636" s="235"/>
    </row>
    <row r="637" spans="1:22" ht="12.75" customHeight="1">
      <c r="A637" s="240" t="s">
        <v>2173</v>
      </c>
      <c r="B637" s="241" t="s">
        <v>2174</v>
      </c>
      <c r="C637" s="235"/>
      <c r="D637" s="235"/>
      <c r="E637" s="235"/>
      <c r="F637" s="235"/>
      <c r="G637" s="235"/>
      <c r="H637" s="235"/>
      <c r="I637" s="235"/>
      <c r="J637" s="235"/>
      <c r="K637" s="235"/>
      <c r="L637" s="235"/>
      <c r="M637" s="235"/>
      <c r="N637" s="235"/>
      <c r="O637" s="235"/>
      <c r="P637" s="235"/>
      <c r="Q637" s="235"/>
      <c r="R637" s="235"/>
      <c r="S637" s="235"/>
      <c r="T637" s="235"/>
      <c r="U637" s="235"/>
      <c r="V637" s="235"/>
    </row>
    <row r="638" spans="1:22" ht="12.75" customHeight="1">
      <c r="A638" s="235" t="s">
        <v>365</v>
      </c>
      <c r="B638" s="238" t="str">
        <f>CONCATENATE(B493,"; ",B494,"; ",B495,"; ",B502,"; ",B504,"; ",B505,"; ",B543)</f>
        <v>Physical Access Authorizations; Physical Access Control; Access Control for Transmission Medium; Emergency Power; Fire Protection; Temperature and Humidity Controls; External Information System Services</v>
      </c>
      <c r="C638" s="235"/>
      <c r="D638" s="235"/>
      <c r="E638" s="235"/>
      <c r="F638" s="235"/>
      <c r="G638" s="235"/>
      <c r="H638" s="235"/>
      <c r="I638" s="235"/>
      <c r="J638" s="235"/>
      <c r="K638" s="235"/>
      <c r="L638" s="235"/>
      <c r="M638" s="235"/>
      <c r="N638" s="235"/>
      <c r="O638" s="235"/>
      <c r="P638" s="235"/>
      <c r="Q638" s="235"/>
      <c r="R638" s="235"/>
      <c r="S638" s="235"/>
      <c r="T638" s="235"/>
      <c r="U638" s="235"/>
      <c r="V638" s="235"/>
    </row>
    <row r="639" spans="1:22" ht="12.75" customHeight="1">
      <c r="A639" s="236" t="s">
        <v>372</v>
      </c>
      <c r="B639" s="238" t="str">
        <f>CONCATENATE(B537,"; ",B549,"; ",B558,"; ",B619,"; ",B627,"; ",B605,"; ",B620)</f>
        <v>System Development Life Cycle; Development Process, Standards, and Tools; Application Partitioning; Senior Information Security Officer; Security Authorization Process; Security Alerts, Advisories, and Directives; Information Security Resources</v>
      </c>
      <c r="C639" s="235"/>
      <c r="D639" s="235"/>
      <c r="E639" s="235"/>
      <c r="F639" s="235"/>
      <c r="G639" s="235"/>
      <c r="H639" s="235"/>
      <c r="I639" s="235"/>
      <c r="J639" s="235"/>
      <c r="K639" s="235"/>
      <c r="L639" s="235"/>
      <c r="M639" s="235"/>
      <c r="N639" s="235"/>
      <c r="O639" s="235"/>
      <c r="P639" s="235"/>
      <c r="Q639" s="235"/>
      <c r="R639" s="235"/>
      <c r="S639" s="235"/>
      <c r="T639" s="235"/>
      <c r="U639" s="235"/>
      <c r="V639" s="235"/>
    </row>
    <row r="640" spans="1:22" ht="12.75" customHeight="1">
      <c r="A640" s="235" t="s">
        <v>377</v>
      </c>
      <c r="B640" s="238" t="str">
        <f>CONCATENATE(B375,"; ",B376,"; ",B379)</f>
        <v>Account Management; Access Enforcement; Least Privilege</v>
      </c>
      <c r="C640" s="235"/>
      <c r="D640" s="235"/>
      <c r="E640" s="235"/>
      <c r="F640" s="235"/>
      <c r="G640" s="235"/>
      <c r="H640" s="235"/>
      <c r="I640" s="235"/>
      <c r="J640" s="235"/>
      <c r="K640" s="235"/>
      <c r="L640" s="235"/>
      <c r="M640" s="235"/>
      <c r="N640" s="235"/>
      <c r="O640" s="235"/>
      <c r="P640" s="235"/>
      <c r="Q640" s="235"/>
      <c r="R640" s="235"/>
      <c r="S640" s="235"/>
      <c r="T640" s="235"/>
      <c r="U640" s="235"/>
      <c r="V640" s="235"/>
    </row>
    <row r="641" spans="1:22" ht="12.75" customHeight="1">
      <c r="A641" s="236" t="s">
        <v>387</v>
      </c>
      <c r="B641" s="238" t="str">
        <f>CONCATENATE(B376,"; ",B438,"; ",B635)</f>
        <v>Access Enforcement; Least Functionality; Guide to Enterprise Telework, Remote Access, and Bring Your Own Device (BYOD) Security</v>
      </c>
      <c r="C641" s="235"/>
      <c r="D641" s="235"/>
      <c r="E641" s="235"/>
      <c r="F641" s="235"/>
      <c r="G641" s="235"/>
      <c r="H641" s="235"/>
      <c r="I641" s="235"/>
      <c r="J641" s="235"/>
      <c r="K641" s="235"/>
      <c r="L641" s="235"/>
      <c r="M641" s="235"/>
      <c r="N641" s="235"/>
      <c r="O641" s="235"/>
      <c r="P641" s="235"/>
      <c r="Q641" s="235"/>
      <c r="R641" s="235"/>
      <c r="S641" s="235"/>
      <c r="T641" s="235"/>
      <c r="U641" s="235"/>
      <c r="V641" s="235"/>
    </row>
    <row r="642" spans="1:22" ht="12.75" customHeight="1">
      <c r="A642" s="236" t="s">
        <v>392</v>
      </c>
      <c r="B642" s="238" t="str">
        <f>CONCATENATE(B431,"; ",B560)</f>
        <v>Internal System Connections; Information in Shared Resources</v>
      </c>
      <c r="C642" s="235"/>
      <c r="D642" s="235"/>
      <c r="E642" s="235"/>
      <c r="F642" s="235"/>
      <c r="G642" s="235"/>
      <c r="H642" s="235"/>
      <c r="I642" s="235"/>
      <c r="J642" s="235"/>
      <c r="K642" s="235"/>
      <c r="L642" s="235"/>
      <c r="M642" s="235"/>
      <c r="N642" s="235"/>
      <c r="O642" s="235"/>
      <c r="P642" s="235"/>
      <c r="Q642" s="235"/>
      <c r="R642" s="235"/>
      <c r="S642" s="235"/>
      <c r="T642" s="235"/>
      <c r="U642" s="235"/>
      <c r="V642" s="235"/>
    </row>
    <row r="643" spans="1:22" ht="12.75" customHeight="1">
      <c r="A643" s="236" t="s">
        <v>406</v>
      </c>
      <c r="B643" s="238" t="str">
        <f>CONCATENATE(B457,"; ",B460)</f>
        <v>Identification and Authentication (Organizational Users); Authenticator Management</v>
      </c>
      <c r="C643" s="235"/>
      <c r="D643" s="235"/>
      <c r="E643" s="235"/>
      <c r="F643" s="235"/>
      <c r="G643" s="235"/>
      <c r="H643" s="235"/>
      <c r="I643" s="235"/>
      <c r="J643" s="235"/>
      <c r="K643" s="235"/>
      <c r="L643" s="235"/>
      <c r="M643" s="235"/>
      <c r="N643" s="235"/>
      <c r="O643" s="235"/>
      <c r="P643" s="235"/>
      <c r="Q643" s="235"/>
      <c r="R643" s="235"/>
      <c r="S643" s="235"/>
      <c r="T643" s="235"/>
      <c r="U643" s="235"/>
      <c r="V643" s="235"/>
    </row>
    <row r="644" spans="1:22" ht="12.75" customHeight="1">
      <c r="A644" s="236" t="s">
        <v>414</v>
      </c>
      <c r="B644" s="238" t="str">
        <f>CONCATENATE(B408,"; ",B412,"; ",B418,"; ",B380,"; ",B434,"; ",B479,"; ",B482,"; ",B494)</f>
        <v>Audit and Accountability: reviews and updates; Audit Review, Analysis, and Reporting; Audit Generation; Access Control: Auditing use of privileged functions; Configuration Change Control; Controlled Maintenance; Maintenance Personnel; Physical Access Control</v>
      </c>
      <c r="C644" s="235"/>
      <c r="D644" s="235"/>
      <c r="E644" s="235"/>
      <c r="F644" s="235"/>
      <c r="G644" s="235"/>
      <c r="H644" s="235"/>
      <c r="I644" s="235"/>
      <c r="J644" s="235"/>
      <c r="K644" s="235"/>
      <c r="L644" s="235"/>
      <c r="M644" s="235"/>
      <c r="N644" s="235"/>
      <c r="O644" s="235"/>
      <c r="P644" s="235"/>
      <c r="Q644" s="235"/>
      <c r="R644" s="235"/>
      <c r="S644" s="235"/>
      <c r="T644" s="235"/>
      <c r="U644" s="235"/>
      <c r="V644" s="235"/>
    </row>
    <row r="645" spans="1:22" ht="12.75" customHeight="1">
      <c r="A645" s="236" t="s">
        <v>422</v>
      </c>
      <c r="B645" s="238" t="str">
        <f>CONCATENATE(B413,"; ",B415,"; ",B471,"; ",B378,"; ",B446,"; ", B452,"; ",B634)</f>
        <v>Audit Reduction and Report Generation; Protection of Audit Information; Incident Handling; Separation of Duties; Contingency Plan Testing; Information System Recovery and Reconstitution; Contingency Planning Guide for Federal Information Systems</v>
      </c>
      <c r="C645" s="235"/>
      <c r="D645" s="235"/>
      <c r="E645" s="235"/>
      <c r="F645" s="235"/>
      <c r="G645" s="235"/>
      <c r="H645" s="235"/>
      <c r="I645" s="235"/>
      <c r="J645" s="235"/>
      <c r="K645" s="235"/>
      <c r="L645" s="235"/>
      <c r="M645" s="235"/>
      <c r="N645" s="235"/>
      <c r="O645" s="235"/>
      <c r="P645" s="235"/>
      <c r="Q645" s="235"/>
      <c r="R645" s="235"/>
      <c r="S645" s="235"/>
      <c r="T645" s="235"/>
      <c r="U645" s="235"/>
      <c r="V645" s="235"/>
    </row>
    <row r="646" spans="1:22" ht="12.75" customHeight="1">
      <c r="A646" s="235" t="s">
        <v>475</v>
      </c>
      <c r="B646" s="238" t="str">
        <f>CONCATENATE(B378,"; ",B446,"; ", B452,"; ",B634)</f>
        <v>Separation of Duties; Contingency Plan Testing; Information System Recovery and Reconstitution; Contingency Planning Guide for Federal Information Systems</v>
      </c>
      <c r="C646" s="235"/>
      <c r="D646" s="235"/>
      <c r="E646" s="235"/>
      <c r="F646" s="235"/>
      <c r="G646" s="235"/>
      <c r="H646" s="235"/>
      <c r="I646" s="235"/>
      <c r="J646" s="235"/>
      <c r="K646" s="235"/>
      <c r="L646" s="235"/>
      <c r="M646" s="235"/>
      <c r="N646" s="235"/>
      <c r="O646" s="235"/>
      <c r="P646" s="235"/>
      <c r="Q646" s="235"/>
      <c r="R646" s="235"/>
      <c r="S646" s="235"/>
      <c r="T646" s="235"/>
      <c r="U646" s="235"/>
      <c r="V646" s="235"/>
    </row>
    <row r="647" spans="1:22" ht="12.75" customHeight="1">
      <c r="A647" s="235" t="s">
        <v>434</v>
      </c>
      <c r="B647" s="238" t="str">
        <f>CONCATENATE(B434,"; ",B435,"; ",B436)</f>
        <v>Configuration Change Control; Security Impact Analysis; Access Restrictions for Change</v>
      </c>
      <c r="C647" s="235"/>
      <c r="D647" s="235"/>
      <c r="E647" s="235"/>
      <c r="F647" s="235"/>
      <c r="G647" s="235"/>
      <c r="H647" s="235"/>
      <c r="I647" s="235"/>
      <c r="J647" s="235"/>
      <c r="K647" s="235"/>
      <c r="L647" s="235"/>
      <c r="M647" s="235"/>
      <c r="N647" s="235"/>
      <c r="O647" s="235"/>
      <c r="P647" s="235"/>
      <c r="Q647" s="235"/>
      <c r="R647" s="235"/>
      <c r="S647" s="235"/>
      <c r="T647" s="235"/>
      <c r="U647" s="235"/>
      <c r="V647" s="235"/>
    </row>
    <row r="648" spans="1:22" ht="12.75" customHeight="1">
      <c r="A648" s="235" t="s">
        <v>443</v>
      </c>
      <c r="B648" s="238" t="str">
        <f>CONCATENATE(B377,"; ",B485,"; ",B487)</f>
        <v>Information Flow Enforcement; Media Access; Media Storage</v>
      </c>
      <c r="C648" s="235"/>
      <c r="D648" s="235"/>
      <c r="E648" s="235"/>
      <c r="F648" s="235"/>
      <c r="G648" s="235"/>
      <c r="H648" s="235"/>
      <c r="I648" s="235"/>
      <c r="J648" s="235"/>
      <c r="K648" s="235"/>
      <c r="L648" s="235"/>
      <c r="M648" s="235"/>
      <c r="N648" s="235"/>
      <c r="O648" s="235"/>
      <c r="P648" s="235"/>
      <c r="Q648" s="235"/>
      <c r="R648" s="235"/>
      <c r="S648" s="235"/>
      <c r="T648" s="235"/>
      <c r="U648" s="235"/>
      <c r="V648" s="235"/>
    </row>
    <row r="649" spans="1:22" ht="12.75" customHeight="1">
      <c r="A649" s="235" t="s">
        <v>448</v>
      </c>
      <c r="B649" s="238" t="str">
        <f>CONCATENATE(B485,"; ",B394)</f>
        <v>Media Access; Access Control: Full device / container based encryption</v>
      </c>
      <c r="C649" s="235"/>
      <c r="D649" s="235"/>
      <c r="E649" s="235"/>
      <c r="F649" s="235"/>
      <c r="G649" s="235"/>
      <c r="H649" s="235"/>
      <c r="I649" s="235"/>
      <c r="J649" s="235"/>
      <c r="K649" s="235"/>
      <c r="L649" s="235"/>
      <c r="M649" s="235"/>
      <c r="N649" s="235"/>
      <c r="O649" s="235"/>
      <c r="P649" s="235"/>
      <c r="Q649" s="235"/>
      <c r="R649" s="235"/>
      <c r="S649" s="235"/>
      <c r="T649" s="235"/>
      <c r="U649" s="235"/>
      <c r="V649" s="235"/>
    </row>
    <row r="650" spans="1:22" ht="12.75" customHeight="1">
      <c r="A650" s="235" t="s">
        <v>452</v>
      </c>
      <c r="B650" s="238" t="str">
        <f>CONCATENATE(B451,"; ",B488)</f>
        <v>Information System Backup; Media Transport</v>
      </c>
      <c r="C650" s="235"/>
      <c r="D650" s="235"/>
      <c r="E650" s="235"/>
      <c r="F650" s="235"/>
      <c r="G650" s="235"/>
      <c r="H650" s="235"/>
      <c r="I650" s="235"/>
      <c r="J650" s="235"/>
      <c r="K650" s="235"/>
      <c r="L650" s="235"/>
      <c r="M650" s="235"/>
      <c r="N650" s="235"/>
      <c r="O650" s="235"/>
      <c r="P650" s="235"/>
      <c r="Q650" s="235"/>
      <c r="R650" s="235"/>
      <c r="S650" s="235"/>
      <c r="T650" s="235"/>
      <c r="U650" s="235"/>
      <c r="V650" s="235"/>
    </row>
    <row r="651" spans="1:22" ht="12.75" customHeight="1">
      <c r="A651" s="235" t="s">
        <v>457</v>
      </c>
      <c r="B651" s="238" t="str">
        <f>CONCATENATE(B451,"; ",B489,"; ",B636,"; ",B637,"; ",B375,"; ",B379,"; ",B459,"; ",B619,"; ",B627,"; ",B605,"; ",B479,"; ",B480)</f>
        <v>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v>
      </c>
      <c r="C651" s="235"/>
      <c r="D651" s="235"/>
      <c r="E651" s="235"/>
      <c r="F651" s="235"/>
      <c r="G651" s="235"/>
      <c r="H651" s="235"/>
      <c r="I651" s="235"/>
      <c r="J651" s="235"/>
      <c r="K651" s="235"/>
      <c r="L651" s="235"/>
      <c r="M651" s="235"/>
      <c r="N651" s="235"/>
      <c r="O651" s="235"/>
      <c r="P651" s="235"/>
      <c r="Q651" s="235"/>
      <c r="R651" s="235"/>
      <c r="S651" s="235"/>
      <c r="T651" s="235"/>
      <c r="U651" s="235"/>
      <c r="V651" s="235"/>
    </row>
    <row r="652" spans="1:22" ht="12.75" customHeight="1">
      <c r="A652" s="235" t="s">
        <v>491</v>
      </c>
      <c r="B652" s="238" t="str">
        <f>CONCATENATE(B469,"; ",B471,"; ",B476)</f>
        <v>Incident Response Training; Incident Handling; Information Spillage Response</v>
      </c>
      <c r="C652" s="235"/>
      <c r="D652" s="235"/>
      <c r="E652" s="235"/>
      <c r="F652" s="235"/>
      <c r="G652" s="235"/>
      <c r="H652" s="235"/>
      <c r="I652" s="235"/>
      <c r="J652" s="235"/>
      <c r="K652" s="235"/>
      <c r="L652" s="235"/>
      <c r="M652" s="235"/>
      <c r="N652" s="235"/>
      <c r="O652" s="235"/>
      <c r="P652" s="235"/>
      <c r="Q652" s="235"/>
      <c r="R652" s="235"/>
      <c r="S652" s="235"/>
      <c r="T652" s="235"/>
      <c r="U652" s="235"/>
      <c r="V652" s="235"/>
    </row>
    <row r="653" spans="1:22" ht="12.75" customHeight="1">
      <c r="A653" s="235" t="s">
        <v>494</v>
      </c>
      <c r="B653" s="238" t="str">
        <f>CONCATENATE(B469,"; ",B471,"; ",B477)</f>
        <v>Incident Response Training; Incident Handling; Integrated Information Security Analysis Team</v>
      </c>
      <c r="C653" s="235"/>
      <c r="D653" s="235"/>
      <c r="E653" s="235"/>
      <c r="F653" s="235"/>
      <c r="G653" s="235"/>
      <c r="H653" s="235"/>
      <c r="I653" s="235"/>
      <c r="J653" s="235"/>
      <c r="K653" s="235"/>
      <c r="L653" s="235"/>
      <c r="M653" s="235"/>
      <c r="N653" s="235"/>
      <c r="O653" s="235"/>
      <c r="P653" s="235"/>
      <c r="Q653" s="235"/>
      <c r="R653" s="235"/>
      <c r="S653" s="235"/>
      <c r="T653" s="235"/>
      <c r="U653" s="235"/>
      <c r="V653" s="235"/>
    </row>
    <row r="654" spans="1:22" ht="12.75" customHeight="1">
      <c r="A654" s="235" t="s">
        <v>500</v>
      </c>
      <c r="B654" s="238" t="str">
        <f>CONCATENATE(B487,"; ",B493,"; ",B496,"; ",B497,"; ",B508)</f>
        <v>Media Storage; Physical Access Authorizations; Access Control for Output Devices; Monitoring Physical Access; Alternate Work Site</v>
      </c>
      <c r="C654" s="235"/>
      <c r="D654" s="235"/>
      <c r="E654" s="235"/>
      <c r="F654" s="235"/>
      <c r="G654" s="235"/>
      <c r="H654" s="235"/>
      <c r="I654" s="235"/>
      <c r="J654" s="235"/>
      <c r="K654" s="235"/>
      <c r="L654" s="235"/>
      <c r="M654" s="235"/>
      <c r="N654" s="235"/>
      <c r="O654" s="235"/>
      <c r="P654" s="235"/>
      <c r="Q654" s="235"/>
      <c r="R654" s="235"/>
      <c r="S654" s="235"/>
      <c r="T654" s="235"/>
      <c r="U654" s="235"/>
      <c r="V654" s="235"/>
    </row>
    <row r="655" spans="1:22" ht="12.75" customHeight="1">
      <c r="A655" s="235" t="s">
        <v>506</v>
      </c>
      <c r="B655" s="238" t="str">
        <f>CONCATENATE(B485,"; ",B488,"; ",B490)</f>
        <v>Media Access; Media Transport; Media Use</v>
      </c>
      <c r="C655" s="235"/>
      <c r="D655" s="235"/>
      <c r="E655" s="235"/>
      <c r="F655" s="235"/>
      <c r="G655" s="235"/>
      <c r="H655" s="235"/>
      <c r="I655" s="235"/>
      <c r="J655" s="235"/>
      <c r="K655" s="235"/>
      <c r="L655" s="235"/>
      <c r="M655" s="235"/>
      <c r="N655" s="235"/>
      <c r="O655" s="235"/>
      <c r="P655" s="235"/>
      <c r="Q655" s="235"/>
      <c r="R655" s="235"/>
      <c r="S655" s="235"/>
      <c r="T655" s="235"/>
      <c r="U655" s="235"/>
      <c r="V655" s="235"/>
    </row>
    <row r="656" spans="1:22" ht="12.75" customHeight="1">
      <c r="A656" s="235" t="s">
        <v>511</v>
      </c>
      <c r="B656" s="238" t="str">
        <f>CONCATENATE(B619,"; ",B627,"; ",B605,"; ",B427,"; ",B618)</f>
        <v>Senior Information Security Officer; Security Authorization Process; Security Alerts, Advisories, and Directives; Plan of Action and Milestones; Information Security Program Plan</v>
      </c>
      <c r="C656" s="235"/>
      <c r="D656" s="235"/>
      <c r="E656" s="235"/>
      <c r="F656" s="235"/>
      <c r="G656" s="235"/>
      <c r="H656" s="235"/>
      <c r="I656" s="235"/>
      <c r="J656" s="235"/>
      <c r="K656" s="235"/>
      <c r="L656" s="235"/>
      <c r="M656" s="235"/>
      <c r="N656" s="235"/>
      <c r="O656" s="235"/>
      <c r="P656" s="235"/>
      <c r="Q656" s="235"/>
      <c r="R656" s="235"/>
      <c r="S656" s="235"/>
      <c r="T656" s="235"/>
      <c r="U656" s="235"/>
      <c r="V656" s="235"/>
    </row>
    <row r="657" spans="1:22" ht="12.75" customHeight="1">
      <c r="A657" s="235" t="s">
        <v>516</v>
      </c>
      <c r="B657" s="238" t="str">
        <f>CONCATENATE(B427,"; ",B434,"; ",B618,"; ",B549,"; ",B537,"; ",B542,"; ",B558)</f>
        <v>Plan of Action and Milestones; Configuration Change Control; Information Security Program Plan; Development Process, Standards, and Tools; System Development Life Cycle; Security Engineering Principles; Application Partitioning</v>
      </c>
      <c r="C657" s="235"/>
      <c r="D657" s="235"/>
      <c r="E657" s="235"/>
      <c r="F657" s="235"/>
      <c r="G657" s="235"/>
      <c r="H657" s="235"/>
      <c r="I657" s="235"/>
      <c r="J657" s="235"/>
      <c r="K657" s="235"/>
      <c r="L657" s="235"/>
      <c r="M657" s="235"/>
      <c r="N657" s="235"/>
      <c r="O657" s="235"/>
      <c r="P657" s="235"/>
      <c r="Q657" s="235"/>
      <c r="R657" s="235"/>
      <c r="S657" s="235"/>
      <c r="T657" s="235"/>
      <c r="U657" s="235"/>
      <c r="V657" s="235"/>
    </row>
    <row r="658" spans="1:22" ht="12.75" customHeight="1">
      <c r="A658" s="235" t="s">
        <v>519</v>
      </c>
      <c r="B658" s="238" t="str">
        <f>CONCATENATE(B427,"; ",B618,"; ",B459,"; ",B460,"; ",B463,"; ",B464)</f>
        <v>Plan of Action and Milestones; Information Security Program Plan; Identifier Management; Authenticator Management; Cryptographic Module Authentication; Identification and Authentication (Non- Organizational Users)</v>
      </c>
      <c r="C658" s="235"/>
      <c r="D658" s="235"/>
      <c r="E658" s="235"/>
      <c r="F658" s="235"/>
      <c r="G658" s="235"/>
      <c r="H658" s="235"/>
      <c r="I658" s="235"/>
      <c r="J658" s="235"/>
      <c r="K658" s="235"/>
      <c r="L658" s="235"/>
      <c r="M658" s="235"/>
      <c r="N658" s="235"/>
      <c r="O658" s="235"/>
      <c r="P658" s="235"/>
      <c r="Q658" s="235"/>
      <c r="R658" s="235"/>
      <c r="S658" s="235"/>
      <c r="T658" s="235"/>
      <c r="U658" s="235"/>
      <c r="V658" s="235"/>
    </row>
    <row r="659" spans="1:22" ht="12.75" customHeight="1">
      <c r="A659" s="235" t="s">
        <v>522</v>
      </c>
      <c r="B659" s="238" t="str">
        <f>CONCATENATE(B427,"; ",B618)</f>
        <v>Plan of Action and Milestones; Information Security Program Plan</v>
      </c>
      <c r="C659" s="235"/>
      <c r="D659" s="235"/>
      <c r="E659" s="235"/>
      <c r="F659" s="235"/>
      <c r="G659" s="235"/>
      <c r="H659" s="235"/>
      <c r="I659" s="235"/>
      <c r="J659" s="235"/>
      <c r="K659" s="235"/>
      <c r="L659" s="235"/>
      <c r="M659" s="235"/>
      <c r="N659" s="235"/>
      <c r="O659" s="235"/>
      <c r="P659" s="235"/>
      <c r="Q659" s="235"/>
      <c r="R659" s="235"/>
      <c r="S659" s="235"/>
      <c r="T659" s="235"/>
      <c r="U659" s="235"/>
      <c r="V659" s="235"/>
    </row>
    <row r="660" spans="1:22" ht="12.75" customHeight="1">
      <c r="A660" s="235" t="s">
        <v>529</v>
      </c>
      <c r="B660" s="238" t="str">
        <f>CONCATENATE(B433,"; ",B437,"; ",B434,"; ",B393,"; ",B479)</f>
        <v>Baseline Configuration; Configuration Settings; Configuration Change Control; Access Control for Mobile Devices; Controlled Maintenance</v>
      </c>
      <c r="C660" s="235"/>
      <c r="D660" s="235"/>
      <c r="E660" s="235"/>
      <c r="F660" s="235"/>
      <c r="G660" s="235"/>
      <c r="H660" s="235"/>
      <c r="I660" s="235"/>
      <c r="J660" s="235"/>
      <c r="K660" s="235"/>
      <c r="L660" s="235"/>
      <c r="M660" s="235"/>
      <c r="N660" s="235"/>
      <c r="O660" s="235"/>
      <c r="P660" s="235"/>
      <c r="Q660" s="235"/>
      <c r="R660" s="235"/>
      <c r="S660" s="235"/>
      <c r="T660" s="235"/>
      <c r="U660" s="235"/>
      <c r="V660" s="235"/>
    </row>
    <row r="661" spans="1:22" ht="12.75" customHeight="1">
      <c r="A661" s="235" t="s">
        <v>367</v>
      </c>
      <c r="B661" s="238" t="s">
        <v>2175</v>
      </c>
      <c r="C661" s="235"/>
      <c r="D661" s="235"/>
      <c r="E661" s="235"/>
      <c r="F661" s="235"/>
      <c r="G661" s="235"/>
      <c r="H661" s="235"/>
      <c r="I661" s="235"/>
      <c r="J661" s="235"/>
      <c r="K661" s="235"/>
      <c r="L661" s="235"/>
      <c r="M661" s="235"/>
      <c r="N661" s="235"/>
      <c r="O661" s="235"/>
      <c r="P661" s="235"/>
      <c r="Q661" s="235"/>
      <c r="R661" s="235"/>
      <c r="S661" s="235"/>
      <c r="T661" s="235"/>
      <c r="U661" s="235"/>
      <c r="V661" s="235"/>
    </row>
    <row r="662" spans="1:22" ht="12.75" customHeight="1">
      <c r="A662" s="235" t="s">
        <v>438</v>
      </c>
      <c r="B662" s="238" t="s">
        <v>2176</v>
      </c>
      <c r="C662" s="235"/>
      <c r="D662" s="235"/>
      <c r="E662" s="235"/>
      <c r="F662" s="235"/>
      <c r="G662" s="235"/>
      <c r="H662" s="235"/>
      <c r="I662" s="235"/>
      <c r="J662" s="235"/>
      <c r="K662" s="235"/>
      <c r="L662" s="235"/>
      <c r="M662" s="235"/>
      <c r="N662" s="235"/>
      <c r="O662" s="235"/>
      <c r="P662" s="235"/>
      <c r="Q662" s="235"/>
      <c r="R662" s="235"/>
      <c r="S662" s="235"/>
      <c r="T662" s="235"/>
      <c r="U662" s="235"/>
      <c r="V662" s="235"/>
    </row>
    <row r="663" spans="1:22" ht="12.75" customHeight="1">
      <c r="A663" s="235" t="s">
        <v>2177</v>
      </c>
      <c r="B663" s="238" t="s">
        <v>2178</v>
      </c>
      <c r="C663" s="235"/>
      <c r="D663" s="235"/>
      <c r="E663" s="235"/>
      <c r="F663" s="235"/>
      <c r="G663" s="235"/>
      <c r="H663" s="235"/>
      <c r="I663" s="235"/>
      <c r="J663" s="235"/>
      <c r="K663" s="235"/>
      <c r="L663" s="235"/>
      <c r="M663" s="235"/>
      <c r="N663" s="235"/>
      <c r="O663" s="235"/>
      <c r="P663" s="235"/>
      <c r="Q663" s="235"/>
      <c r="R663" s="235"/>
      <c r="S663" s="235"/>
      <c r="T663" s="235"/>
      <c r="U663" s="235"/>
      <c r="V663" s="235"/>
    </row>
    <row r="664" spans="1:22" ht="12.75" customHeight="1">
      <c r="A664" s="235" t="s">
        <v>621</v>
      </c>
      <c r="B664" s="238" t="s">
        <v>2179</v>
      </c>
      <c r="C664" s="235"/>
      <c r="D664" s="235"/>
      <c r="E664" s="235"/>
      <c r="F664" s="235"/>
      <c r="G664" s="235"/>
      <c r="H664" s="235"/>
      <c r="I664" s="235"/>
      <c r="J664" s="235"/>
      <c r="K664" s="235"/>
      <c r="L664" s="235"/>
      <c r="M664" s="235"/>
      <c r="N664" s="235"/>
      <c r="O664" s="235"/>
      <c r="P664" s="235"/>
      <c r="Q664" s="235"/>
      <c r="R664" s="235"/>
      <c r="S664" s="235"/>
      <c r="T664" s="235"/>
      <c r="U664" s="235"/>
      <c r="V664" s="235"/>
    </row>
    <row r="665" spans="1:22" ht="12.75" customHeight="1">
      <c r="A665" s="235" t="s">
        <v>2180</v>
      </c>
      <c r="B665" s="238" t="s">
        <v>2179</v>
      </c>
      <c r="C665" s="235"/>
      <c r="D665" s="235"/>
      <c r="E665" s="235"/>
      <c r="F665" s="235"/>
      <c r="G665" s="235"/>
      <c r="H665" s="235"/>
      <c r="I665" s="235"/>
      <c r="J665" s="235"/>
      <c r="K665" s="235"/>
      <c r="L665" s="235"/>
      <c r="M665" s="235"/>
      <c r="N665" s="235"/>
      <c r="O665" s="235"/>
      <c r="P665" s="235"/>
      <c r="Q665" s="235"/>
      <c r="R665" s="235"/>
      <c r="S665" s="235"/>
      <c r="T665" s="235"/>
      <c r="U665" s="235"/>
      <c r="V665" s="235"/>
    </row>
    <row r="666" spans="1:22" ht="12.75" customHeight="1">
      <c r="A666" s="235" t="s">
        <v>664</v>
      </c>
      <c r="B666" s="238" t="s">
        <v>2181</v>
      </c>
      <c r="C666" s="235"/>
      <c r="D666" s="235"/>
      <c r="E666" s="235"/>
      <c r="F666" s="235"/>
      <c r="G666" s="235"/>
      <c r="H666" s="235"/>
      <c r="I666" s="235"/>
      <c r="J666" s="235"/>
      <c r="K666" s="235"/>
      <c r="L666" s="235"/>
      <c r="M666" s="235"/>
      <c r="N666" s="235"/>
      <c r="O666" s="235"/>
      <c r="P666" s="235"/>
      <c r="Q666" s="235"/>
      <c r="R666" s="235"/>
      <c r="S666" s="235"/>
      <c r="T666" s="235"/>
      <c r="U666" s="235"/>
      <c r="V666" s="235"/>
    </row>
    <row r="667" spans="1:22" ht="12.75" customHeight="1">
      <c r="A667" s="235" t="s">
        <v>2182</v>
      </c>
      <c r="B667" s="238" t="s">
        <v>2183</v>
      </c>
      <c r="C667" s="235"/>
      <c r="D667" s="235"/>
      <c r="E667" s="235"/>
      <c r="F667" s="235"/>
      <c r="G667" s="235"/>
      <c r="H667" s="235"/>
      <c r="I667" s="235"/>
      <c r="J667" s="235"/>
      <c r="K667" s="235"/>
      <c r="L667" s="235"/>
      <c r="M667" s="235"/>
      <c r="N667" s="235"/>
      <c r="O667" s="235"/>
      <c r="P667" s="235"/>
      <c r="Q667" s="235"/>
      <c r="R667" s="235"/>
      <c r="S667" s="235"/>
      <c r="T667" s="235"/>
      <c r="U667" s="235"/>
      <c r="V667" s="235"/>
    </row>
    <row r="668" spans="1:22" ht="12.75" customHeight="1">
      <c r="A668" s="235" t="s">
        <v>2184</v>
      </c>
      <c r="B668" s="238" t="s">
        <v>2185</v>
      </c>
      <c r="C668" s="235"/>
      <c r="D668" s="235"/>
      <c r="E668" s="235"/>
      <c r="F668" s="235"/>
      <c r="G668" s="235"/>
      <c r="H668" s="235"/>
      <c r="I668" s="235"/>
      <c r="J668" s="235"/>
      <c r="K668" s="235"/>
      <c r="L668" s="235"/>
      <c r="M668" s="235"/>
      <c r="N668" s="235"/>
      <c r="O668" s="235"/>
      <c r="P668" s="235"/>
      <c r="Q668" s="235"/>
      <c r="R668" s="235"/>
      <c r="S668" s="235"/>
      <c r="T668" s="235"/>
      <c r="U668" s="235"/>
      <c r="V668" s="235"/>
    </row>
    <row r="669" spans="1:22" ht="12.75" customHeight="1">
      <c r="A669" s="235" t="s">
        <v>961</v>
      </c>
      <c r="B669" s="238" t="s">
        <v>2186</v>
      </c>
      <c r="C669" s="235"/>
      <c r="D669" s="235"/>
      <c r="E669" s="235"/>
      <c r="F669" s="235"/>
      <c r="G669" s="235"/>
      <c r="H669" s="235"/>
      <c r="I669" s="235"/>
      <c r="J669" s="235"/>
      <c r="K669" s="235"/>
      <c r="L669" s="235"/>
      <c r="M669" s="235"/>
      <c r="N669" s="235"/>
      <c r="O669" s="235"/>
      <c r="P669" s="235"/>
      <c r="Q669" s="235"/>
      <c r="R669" s="235"/>
      <c r="S669" s="235"/>
      <c r="T669" s="235"/>
      <c r="U669" s="235"/>
      <c r="V669" s="235"/>
    </row>
    <row r="670" spans="1:22" ht="12.75" customHeight="1">
      <c r="A670" s="235" t="s">
        <v>2187</v>
      </c>
      <c r="B670" s="238" t="s">
        <v>2188</v>
      </c>
      <c r="C670" s="235"/>
      <c r="D670" s="235"/>
      <c r="E670" s="235"/>
      <c r="F670" s="235"/>
      <c r="G670" s="235"/>
      <c r="H670" s="235"/>
      <c r="I670" s="235"/>
      <c r="J670" s="235"/>
      <c r="K670" s="235"/>
      <c r="L670" s="235"/>
      <c r="M670" s="235"/>
      <c r="N670" s="235"/>
      <c r="O670" s="235"/>
      <c r="P670" s="235"/>
      <c r="Q670" s="235"/>
      <c r="R670" s="235"/>
      <c r="S670" s="235"/>
      <c r="T670" s="235"/>
      <c r="U670" s="235"/>
      <c r="V670" s="235"/>
    </row>
    <row r="671" spans="1:22" ht="12.75" customHeight="1">
      <c r="A671" s="235" t="s">
        <v>777</v>
      </c>
      <c r="B671" s="238" t="s">
        <v>2189</v>
      </c>
      <c r="C671" s="235"/>
      <c r="D671" s="235"/>
      <c r="E671" s="235"/>
      <c r="F671" s="235"/>
      <c r="G671" s="235"/>
      <c r="H671" s="235"/>
      <c r="I671" s="235"/>
      <c r="J671" s="235"/>
      <c r="K671" s="235"/>
      <c r="L671" s="235"/>
      <c r="M671" s="235"/>
      <c r="N671" s="235"/>
      <c r="O671" s="235"/>
      <c r="P671" s="235"/>
      <c r="Q671" s="235"/>
      <c r="R671" s="235"/>
      <c r="S671" s="235"/>
      <c r="T671" s="235"/>
      <c r="U671" s="235"/>
      <c r="V671" s="235"/>
    </row>
    <row r="672" spans="1:22" ht="12.75" customHeight="1">
      <c r="A672" s="235" t="s">
        <v>671</v>
      </c>
      <c r="B672" s="238" t="s">
        <v>2190</v>
      </c>
      <c r="C672" s="235"/>
      <c r="D672" s="235"/>
      <c r="E672" s="235"/>
      <c r="F672" s="235"/>
      <c r="G672" s="235"/>
      <c r="H672" s="235"/>
      <c r="I672" s="235"/>
      <c r="J672" s="235"/>
      <c r="K672" s="235"/>
      <c r="L672" s="235"/>
      <c r="M672" s="235"/>
      <c r="N672" s="235"/>
      <c r="O672" s="235"/>
      <c r="P672" s="235"/>
      <c r="Q672" s="235"/>
      <c r="R672" s="235"/>
      <c r="S672" s="235"/>
      <c r="T672" s="235"/>
      <c r="U672" s="235"/>
      <c r="V672" s="235"/>
    </row>
    <row r="673" spans="1:22" ht="12.75" customHeight="1">
      <c r="A673" s="235" t="s">
        <v>605</v>
      </c>
      <c r="B673" s="238" t="s">
        <v>2191</v>
      </c>
      <c r="C673" s="235"/>
      <c r="D673" s="235"/>
      <c r="E673" s="235"/>
      <c r="F673" s="235"/>
      <c r="G673" s="235"/>
      <c r="H673" s="235"/>
      <c r="I673" s="235"/>
      <c r="J673" s="235"/>
      <c r="K673" s="235"/>
      <c r="L673" s="235"/>
      <c r="M673" s="235"/>
      <c r="N673" s="235"/>
      <c r="O673" s="235"/>
      <c r="P673" s="235"/>
      <c r="Q673" s="235"/>
      <c r="R673" s="235"/>
      <c r="S673" s="235"/>
      <c r="T673" s="235"/>
      <c r="U673" s="235"/>
      <c r="V673" s="235"/>
    </row>
    <row r="674" spans="1:22" ht="12.75" customHeight="1">
      <c r="A674" s="235" t="s">
        <v>2192</v>
      </c>
      <c r="B674" s="238" t="s">
        <v>2193</v>
      </c>
      <c r="C674" s="235"/>
      <c r="D674" s="235"/>
      <c r="E674" s="235"/>
      <c r="F674" s="235"/>
      <c r="G674" s="235"/>
      <c r="H674" s="235"/>
      <c r="I674" s="235"/>
      <c r="J674" s="235"/>
      <c r="K674" s="235"/>
      <c r="L674" s="235"/>
      <c r="M674" s="235"/>
      <c r="N674" s="235"/>
      <c r="O674" s="235"/>
      <c r="P674" s="235"/>
      <c r="Q674" s="235"/>
      <c r="R674" s="235"/>
      <c r="S674" s="235"/>
      <c r="T674" s="235"/>
      <c r="U674" s="235"/>
      <c r="V674" s="235"/>
    </row>
    <row r="675" spans="1:22" ht="12.75" customHeight="1">
      <c r="A675" s="235" t="s">
        <v>2194</v>
      </c>
      <c r="B675" s="238" t="s">
        <v>2195</v>
      </c>
      <c r="C675" s="235"/>
      <c r="D675" s="235"/>
      <c r="E675" s="235"/>
      <c r="F675" s="235"/>
      <c r="G675" s="235"/>
      <c r="H675" s="235"/>
      <c r="I675" s="235"/>
      <c r="J675" s="235"/>
      <c r="K675" s="235"/>
      <c r="L675" s="235"/>
      <c r="M675" s="235"/>
      <c r="N675" s="235"/>
      <c r="O675" s="235"/>
      <c r="P675" s="235"/>
      <c r="Q675" s="235"/>
      <c r="R675" s="235"/>
      <c r="S675" s="235"/>
      <c r="T675" s="235"/>
      <c r="U675" s="235"/>
      <c r="V675" s="235"/>
    </row>
    <row r="676" spans="1:22" ht="12.75" customHeight="1">
      <c r="A676" s="235" t="s">
        <v>2196</v>
      </c>
      <c r="B676" s="238" t="s">
        <v>2197</v>
      </c>
      <c r="C676" s="235"/>
      <c r="D676" s="235"/>
      <c r="E676" s="235"/>
      <c r="F676" s="235"/>
      <c r="G676" s="235"/>
      <c r="H676" s="235"/>
      <c r="I676" s="235"/>
      <c r="J676" s="235"/>
      <c r="K676" s="235"/>
      <c r="L676" s="235"/>
      <c r="M676" s="235"/>
      <c r="N676" s="235"/>
      <c r="O676" s="235"/>
      <c r="P676" s="235"/>
      <c r="Q676" s="235"/>
      <c r="R676" s="235"/>
      <c r="S676" s="235"/>
      <c r="T676" s="235"/>
      <c r="U676" s="235"/>
      <c r="V676" s="235"/>
    </row>
    <row r="677" spans="1:22" ht="12.75" customHeight="1">
      <c r="A677" s="235" t="s">
        <v>2198</v>
      </c>
      <c r="B677" s="238" t="s">
        <v>2199</v>
      </c>
      <c r="C677" s="235"/>
      <c r="D677" s="235"/>
      <c r="E677" s="235"/>
      <c r="F677" s="235"/>
      <c r="G677" s="235"/>
      <c r="H677" s="235"/>
      <c r="I677" s="235"/>
      <c r="J677" s="235"/>
      <c r="K677" s="235"/>
      <c r="L677" s="235"/>
      <c r="M677" s="235"/>
      <c r="N677" s="235"/>
      <c r="O677" s="235"/>
      <c r="P677" s="235"/>
      <c r="Q677" s="235"/>
      <c r="R677" s="235"/>
      <c r="S677" s="235"/>
      <c r="T677" s="235"/>
      <c r="U677" s="235"/>
      <c r="V677" s="235"/>
    </row>
    <row r="678" spans="1:22" ht="12.75" customHeight="1">
      <c r="A678" s="235" t="s">
        <v>652</v>
      </c>
      <c r="B678" s="238" t="s">
        <v>2200</v>
      </c>
      <c r="C678" s="235"/>
      <c r="D678" s="235"/>
      <c r="E678" s="235"/>
      <c r="F678" s="235"/>
      <c r="G678" s="235"/>
      <c r="H678" s="235"/>
      <c r="I678" s="235"/>
      <c r="J678" s="235"/>
      <c r="K678" s="235"/>
      <c r="L678" s="235"/>
      <c r="M678" s="235"/>
      <c r="N678" s="235"/>
      <c r="O678" s="235"/>
      <c r="P678" s="235"/>
      <c r="Q678" s="235"/>
      <c r="R678" s="235"/>
      <c r="S678" s="235"/>
      <c r="T678" s="235"/>
      <c r="U678" s="235"/>
      <c r="V678" s="235"/>
    </row>
    <row r="679" spans="1:22" ht="12.75" customHeight="1">
      <c r="A679" s="235" t="s">
        <v>611</v>
      </c>
      <c r="B679" s="238" t="s">
        <v>2201</v>
      </c>
      <c r="C679" s="235"/>
      <c r="D679" s="235"/>
      <c r="E679" s="235"/>
      <c r="F679" s="235"/>
      <c r="G679" s="235"/>
      <c r="H679" s="235"/>
      <c r="I679" s="235"/>
      <c r="J679" s="235"/>
      <c r="K679" s="235"/>
      <c r="L679" s="235"/>
      <c r="M679" s="235"/>
      <c r="N679" s="235"/>
      <c r="O679" s="235"/>
      <c r="P679" s="235"/>
      <c r="Q679" s="235"/>
      <c r="R679" s="235"/>
      <c r="S679" s="235"/>
      <c r="T679" s="235"/>
      <c r="U679" s="235"/>
      <c r="V679" s="235"/>
    </row>
    <row r="680" spans="1:22" ht="12.75" customHeight="1">
      <c r="A680" s="235" t="s">
        <v>641</v>
      </c>
      <c r="B680" s="238" t="s">
        <v>2202</v>
      </c>
      <c r="C680" s="235"/>
      <c r="D680" s="235"/>
      <c r="E680" s="235"/>
      <c r="F680" s="235"/>
      <c r="G680" s="235"/>
      <c r="H680" s="235"/>
      <c r="I680" s="235"/>
      <c r="J680" s="235"/>
      <c r="K680" s="235"/>
      <c r="L680" s="235"/>
      <c r="M680" s="235"/>
      <c r="N680" s="235"/>
      <c r="O680" s="235"/>
      <c r="P680" s="235"/>
      <c r="Q680" s="235"/>
      <c r="R680" s="235"/>
      <c r="S680" s="235"/>
      <c r="T680" s="235"/>
      <c r="U680" s="235"/>
      <c r="V680" s="235"/>
    </row>
    <row r="681" spans="1:22" ht="12.75" customHeight="1">
      <c r="A681" s="235" t="s">
        <v>682</v>
      </c>
      <c r="B681" s="238" t="s">
        <v>2203</v>
      </c>
      <c r="C681" s="235"/>
      <c r="D681" s="235"/>
      <c r="E681" s="235"/>
      <c r="F681" s="235"/>
      <c r="G681" s="235"/>
      <c r="H681" s="235"/>
      <c r="I681" s="235"/>
      <c r="J681" s="235"/>
      <c r="K681" s="235"/>
      <c r="L681" s="235"/>
      <c r="M681" s="235"/>
      <c r="N681" s="235"/>
      <c r="O681" s="235"/>
      <c r="P681" s="235"/>
      <c r="Q681" s="235"/>
      <c r="R681" s="235"/>
      <c r="S681" s="235"/>
      <c r="T681" s="235"/>
      <c r="U681" s="235"/>
      <c r="V681" s="235"/>
    </row>
    <row r="682" spans="1:22" ht="12.75" customHeight="1">
      <c r="A682" s="235" t="s">
        <v>750</v>
      </c>
      <c r="B682" s="238" t="s">
        <v>2204</v>
      </c>
      <c r="C682" s="235"/>
      <c r="D682" s="235"/>
      <c r="E682" s="235"/>
      <c r="F682" s="235"/>
      <c r="G682" s="235"/>
      <c r="H682" s="235"/>
      <c r="I682" s="235"/>
      <c r="J682" s="235"/>
      <c r="K682" s="235"/>
      <c r="L682" s="235"/>
      <c r="M682" s="235"/>
      <c r="N682" s="235"/>
      <c r="O682" s="235"/>
      <c r="P682" s="235"/>
      <c r="Q682" s="235"/>
      <c r="R682" s="235"/>
      <c r="S682" s="235"/>
      <c r="T682" s="235"/>
      <c r="U682" s="235"/>
      <c r="V682" s="235"/>
    </row>
    <row r="683" spans="1:22" ht="12.75" customHeight="1">
      <c r="A683" s="235" t="s">
        <v>761</v>
      </c>
      <c r="B683" s="238" t="s">
        <v>2205</v>
      </c>
      <c r="C683" s="235"/>
      <c r="D683" s="235"/>
      <c r="E683" s="235"/>
      <c r="F683" s="235"/>
      <c r="G683" s="235"/>
      <c r="H683" s="235"/>
      <c r="I683" s="235"/>
      <c r="J683" s="235"/>
      <c r="K683" s="235"/>
      <c r="L683" s="235"/>
      <c r="M683" s="235"/>
      <c r="N683" s="235"/>
      <c r="O683" s="235"/>
      <c r="P683" s="235"/>
      <c r="Q683" s="235"/>
      <c r="R683" s="235"/>
      <c r="S683" s="235"/>
      <c r="T683" s="235"/>
      <c r="U683" s="235"/>
      <c r="V683" s="235"/>
    </row>
    <row r="684" spans="1:22" ht="12.75" customHeight="1">
      <c r="A684" s="235" t="s">
        <v>888</v>
      </c>
      <c r="B684" s="238" t="s">
        <v>2206</v>
      </c>
      <c r="C684" s="235"/>
      <c r="D684" s="235"/>
      <c r="E684" s="235"/>
      <c r="F684" s="235"/>
      <c r="G684" s="235"/>
      <c r="H684" s="235"/>
      <c r="I684" s="235"/>
      <c r="J684" s="235"/>
      <c r="K684" s="235"/>
      <c r="L684" s="235"/>
      <c r="M684" s="235"/>
      <c r="N684" s="235"/>
      <c r="O684" s="235"/>
      <c r="P684" s="235"/>
      <c r="Q684" s="235"/>
      <c r="R684" s="235"/>
      <c r="S684" s="235"/>
      <c r="T684" s="235"/>
      <c r="U684" s="235"/>
      <c r="V684" s="235"/>
    </row>
    <row r="685" spans="1:22" ht="12.75" customHeight="1">
      <c r="A685" s="235" t="s">
        <v>600</v>
      </c>
      <c r="B685" s="238" t="s">
        <v>2207</v>
      </c>
      <c r="C685" s="235"/>
      <c r="D685" s="235"/>
      <c r="E685" s="235"/>
      <c r="F685" s="235"/>
      <c r="G685" s="235"/>
      <c r="H685" s="235"/>
      <c r="I685" s="235"/>
      <c r="J685" s="235"/>
      <c r="K685" s="235"/>
      <c r="L685" s="235"/>
      <c r="M685" s="235"/>
      <c r="N685" s="235"/>
      <c r="O685" s="235"/>
      <c r="P685" s="235"/>
      <c r="Q685" s="235"/>
      <c r="R685" s="235"/>
      <c r="S685" s="235"/>
      <c r="T685" s="235"/>
      <c r="U685" s="235"/>
      <c r="V685" s="235"/>
    </row>
    <row r="686" spans="1:22" ht="12.75" customHeight="1">
      <c r="A686" s="235" t="s">
        <v>789</v>
      </c>
      <c r="B686" s="238" t="s">
        <v>2208</v>
      </c>
      <c r="C686" s="235"/>
      <c r="D686" s="235"/>
      <c r="E686" s="235"/>
      <c r="F686" s="235"/>
      <c r="G686" s="235"/>
      <c r="H686" s="235"/>
      <c r="I686" s="235"/>
      <c r="J686" s="235"/>
      <c r="K686" s="235"/>
      <c r="L686" s="235"/>
      <c r="M686" s="235"/>
      <c r="N686" s="235"/>
      <c r="O686" s="235"/>
      <c r="P686" s="235"/>
      <c r="Q686" s="235"/>
      <c r="R686" s="235"/>
      <c r="S686" s="235"/>
      <c r="T686" s="235"/>
      <c r="U686" s="235"/>
      <c r="V686" s="235"/>
    </row>
    <row r="687" spans="1:22" ht="12.75" customHeight="1">
      <c r="A687" s="235" t="s">
        <v>906</v>
      </c>
      <c r="B687" s="238" t="s">
        <v>2209</v>
      </c>
      <c r="C687" s="235"/>
      <c r="D687" s="235"/>
      <c r="E687" s="235"/>
      <c r="F687" s="235"/>
      <c r="G687" s="235"/>
      <c r="H687" s="235"/>
      <c r="I687" s="235"/>
      <c r="J687" s="235"/>
      <c r="K687" s="235"/>
      <c r="L687" s="235"/>
      <c r="M687" s="235"/>
      <c r="N687" s="235"/>
      <c r="O687" s="235"/>
      <c r="P687" s="235"/>
      <c r="Q687" s="235"/>
      <c r="R687" s="235"/>
      <c r="S687" s="235"/>
      <c r="T687" s="235"/>
      <c r="U687" s="235"/>
      <c r="V687" s="235"/>
    </row>
    <row r="688" spans="1:22" ht="12.75" customHeight="1">
      <c r="A688" s="235" t="s">
        <v>912</v>
      </c>
      <c r="B688" s="238" t="s">
        <v>2210</v>
      </c>
      <c r="C688" s="235"/>
      <c r="D688" s="235"/>
      <c r="E688" s="235"/>
      <c r="F688" s="235"/>
      <c r="G688" s="235"/>
      <c r="H688" s="235"/>
      <c r="I688" s="235"/>
      <c r="J688" s="235"/>
      <c r="K688" s="235"/>
      <c r="L688" s="235"/>
      <c r="M688" s="235"/>
      <c r="N688" s="235"/>
      <c r="O688" s="235"/>
      <c r="P688" s="235"/>
      <c r="Q688" s="235"/>
      <c r="R688" s="235"/>
      <c r="S688" s="235"/>
      <c r="T688" s="235"/>
      <c r="U688" s="235"/>
      <c r="V688" s="235"/>
    </row>
    <row r="689" spans="1:22" ht="12.75" customHeight="1">
      <c r="A689" s="235" t="s">
        <v>967</v>
      </c>
      <c r="B689" s="238" t="s">
        <v>2211</v>
      </c>
      <c r="C689" s="235"/>
      <c r="D689" s="235"/>
      <c r="E689" s="235"/>
      <c r="F689" s="235"/>
      <c r="G689" s="235"/>
      <c r="H689" s="235"/>
      <c r="I689" s="235"/>
      <c r="J689" s="235"/>
      <c r="K689" s="235"/>
      <c r="L689" s="235"/>
      <c r="M689" s="235"/>
      <c r="N689" s="235"/>
      <c r="O689" s="235"/>
      <c r="P689" s="235"/>
      <c r="Q689" s="235"/>
      <c r="R689" s="235"/>
      <c r="S689" s="235"/>
      <c r="T689" s="235"/>
      <c r="U689" s="235"/>
      <c r="V689" s="235"/>
    </row>
    <row r="690" spans="1:22" ht="12.75" customHeight="1">
      <c r="A690" s="235" t="s">
        <v>979</v>
      </c>
      <c r="B690" s="238" t="s">
        <v>2207</v>
      </c>
      <c r="C690" s="235"/>
      <c r="D690" s="235"/>
      <c r="E690" s="235"/>
      <c r="F690" s="235"/>
      <c r="G690" s="235"/>
      <c r="H690" s="235"/>
      <c r="I690" s="235"/>
      <c r="J690" s="235"/>
      <c r="K690" s="235"/>
      <c r="L690" s="235"/>
      <c r="M690" s="235"/>
      <c r="N690" s="235"/>
      <c r="O690" s="235"/>
      <c r="P690" s="235"/>
      <c r="Q690" s="235"/>
      <c r="R690" s="235"/>
      <c r="S690" s="235"/>
      <c r="T690" s="235"/>
      <c r="U690" s="235"/>
      <c r="V690" s="235"/>
    </row>
    <row r="691" spans="1:22" ht="12.75" customHeight="1">
      <c r="A691" s="235" t="s">
        <v>985</v>
      </c>
      <c r="B691" s="238" t="s">
        <v>2212</v>
      </c>
      <c r="C691" s="235"/>
      <c r="D691" s="235"/>
      <c r="E691" s="235"/>
      <c r="F691" s="235"/>
      <c r="G691" s="235"/>
      <c r="H691" s="235"/>
      <c r="I691" s="235"/>
      <c r="J691" s="235"/>
      <c r="K691" s="235"/>
      <c r="L691" s="235"/>
      <c r="M691" s="235"/>
      <c r="N691" s="235"/>
      <c r="O691" s="235"/>
      <c r="P691" s="235"/>
      <c r="Q691" s="235"/>
      <c r="R691" s="235"/>
      <c r="S691" s="235"/>
      <c r="T691" s="235"/>
      <c r="U691" s="235"/>
      <c r="V691" s="235"/>
    </row>
    <row r="692" spans="1:22" ht="12.75" customHeight="1">
      <c r="A692" s="235" t="s">
        <v>998</v>
      </c>
      <c r="B692" s="238" t="s">
        <v>2213</v>
      </c>
      <c r="C692" s="235"/>
      <c r="D692" s="235"/>
      <c r="E692" s="235"/>
      <c r="F692" s="235"/>
      <c r="G692" s="235"/>
      <c r="H692" s="235"/>
      <c r="I692" s="235"/>
      <c r="J692" s="235"/>
      <c r="K692" s="235"/>
      <c r="L692" s="235"/>
      <c r="M692" s="235"/>
      <c r="N692" s="235"/>
      <c r="O692" s="235"/>
      <c r="P692" s="235"/>
      <c r="Q692" s="235"/>
      <c r="R692" s="235"/>
      <c r="S692" s="235"/>
      <c r="T692" s="235"/>
      <c r="U692" s="235"/>
      <c r="V692" s="235"/>
    </row>
    <row r="693" spans="1:22" ht="12.75" customHeight="1">
      <c r="A693" s="235" t="s">
        <v>1019</v>
      </c>
      <c r="B693" s="238" t="s">
        <v>2214</v>
      </c>
      <c r="C693" s="235"/>
      <c r="D693" s="235"/>
      <c r="E693" s="235"/>
      <c r="F693" s="235"/>
      <c r="G693" s="235"/>
      <c r="H693" s="235"/>
      <c r="I693" s="235"/>
      <c r="J693" s="235"/>
      <c r="K693" s="235"/>
      <c r="L693" s="235"/>
      <c r="M693" s="235"/>
      <c r="N693" s="235"/>
      <c r="O693" s="235"/>
      <c r="P693" s="235"/>
      <c r="Q693" s="235"/>
      <c r="R693" s="235"/>
      <c r="S693" s="235"/>
      <c r="T693" s="235"/>
      <c r="U693" s="235"/>
      <c r="V693" s="235"/>
    </row>
    <row r="694" spans="1:22" ht="12.75" customHeight="1">
      <c r="A694" s="235" t="s">
        <v>1005</v>
      </c>
      <c r="B694" s="238" t="s">
        <v>2215</v>
      </c>
      <c r="C694" s="235"/>
      <c r="D694" s="235"/>
      <c r="E694" s="235"/>
      <c r="F694" s="235"/>
      <c r="G694" s="235"/>
      <c r="H694" s="235"/>
      <c r="I694" s="235"/>
      <c r="J694" s="235"/>
      <c r="K694" s="235"/>
      <c r="L694" s="235"/>
      <c r="M694" s="235"/>
      <c r="N694" s="235"/>
      <c r="O694" s="235"/>
      <c r="P694" s="235"/>
      <c r="Q694" s="235"/>
      <c r="R694" s="235"/>
      <c r="S694" s="235"/>
      <c r="T694" s="235"/>
      <c r="U694" s="235"/>
      <c r="V694" s="235"/>
    </row>
    <row r="695" spans="1:22" ht="12.75" customHeight="1">
      <c r="A695" s="235"/>
      <c r="B695" s="235"/>
      <c r="C695" s="235"/>
      <c r="D695" s="235"/>
      <c r="E695" s="235"/>
      <c r="F695" s="235"/>
      <c r="G695" s="235"/>
      <c r="H695" s="235"/>
      <c r="I695" s="235"/>
      <c r="J695" s="235"/>
      <c r="K695" s="235"/>
      <c r="L695" s="235"/>
      <c r="M695" s="235"/>
      <c r="N695" s="235"/>
      <c r="O695" s="235"/>
      <c r="P695" s="235"/>
      <c r="Q695" s="235"/>
      <c r="R695" s="235"/>
      <c r="S695" s="235"/>
      <c r="T695" s="235"/>
      <c r="U695" s="235"/>
      <c r="V695" s="235"/>
    </row>
    <row r="696" spans="1:22" ht="12.75" customHeight="1">
      <c r="A696" s="235"/>
      <c r="B696" s="235"/>
      <c r="C696" s="235"/>
      <c r="D696" s="235"/>
      <c r="E696" s="235"/>
      <c r="F696" s="235"/>
      <c r="G696" s="235"/>
      <c r="H696" s="235"/>
      <c r="I696" s="235"/>
      <c r="J696" s="235"/>
      <c r="K696" s="235"/>
      <c r="L696" s="235"/>
      <c r="M696" s="235"/>
      <c r="N696" s="235"/>
      <c r="O696" s="235"/>
      <c r="P696" s="235"/>
      <c r="Q696" s="235"/>
      <c r="R696" s="235"/>
      <c r="S696" s="235"/>
      <c r="T696" s="235"/>
      <c r="U696" s="235"/>
      <c r="V696" s="235"/>
    </row>
    <row r="697" spans="1:22" ht="12.75" customHeight="1">
      <c r="A697" s="235"/>
      <c r="B697" s="235"/>
      <c r="C697" s="235"/>
      <c r="D697" s="235"/>
      <c r="E697" s="235"/>
      <c r="F697" s="235"/>
      <c r="G697" s="235"/>
      <c r="H697" s="235"/>
      <c r="I697" s="235"/>
      <c r="J697" s="235"/>
      <c r="K697" s="235"/>
      <c r="L697" s="235"/>
      <c r="M697" s="235"/>
      <c r="N697" s="235"/>
      <c r="O697" s="235"/>
      <c r="P697" s="235"/>
      <c r="Q697" s="235"/>
      <c r="R697" s="235"/>
      <c r="S697" s="235"/>
      <c r="T697" s="235"/>
      <c r="U697" s="235"/>
      <c r="V697" s="235"/>
    </row>
    <row r="698" spans="1:22" ht="12.75" customHeight="1">
      <c r="A698" s="235"/>
      <c r="B698" s="235"/>
      <c r="C698" s="235"/>
      <c r="D698" s="235"/>
      <c r="E698" s="235"/>
      <c r="F698" s="235"/>
      <c r="G698" s="235"/>
      <c r="H698" s="235"/>
      <c r="I698" s="235"/>
      <c r="J698" s="235"/>
      <c r="K698" s="235"/>
      <c r="L698" s="235"/>
      <c r="M698" s="235"/>
      <c r="N698" s="235"/>
      <c r="O698" s="235"/>
      <c r="P698" s="235"/>
      <c r="Q698" s="235"/>
      <c r="R698" s="235"/>
      <c r="S698" s="235"/>
      <c r="T698" s="235"/>
      <c r="U698" s="235"/>
      <c r="V698" s="235"/>
    </row>
    <row r="699" spans="1:22" ht="12.75" customHeight="1">
      <c r="A699" s="235"/>
      <c r="B699" s="235"/>
      <c r="C699" s="235"/>
      <c r="D699" s="235"/>
      <c r="E699" s="235"/>
      <c r="F699" s="235"/>
      <c r="G699" s="235"/>
      <c r="H699" s="235"/>
      <c r="I699" s="235"/>
      <c r="J699" s="235"/>
      <c r="K699" s="235"/>
      <c r="L699" s="235"/>
      <c r="M699" s="235"/>
      <c r="N699" s="235"/>
      <c r="O699" s="235"/>
      <c r="P699" s="235"/>
      <c r="Q699" s="235"/>
      <c r="R699" s="235"/>
      <c r="S699" s="235"/>
      <c r="T699" s="235"/>
      <c r="U699" s="235"/>
      <c r="V699" s="235"/>
    </row>
    <row r="700" spans="1:22" ht="12.75" customHeight="1">
      <c r="A700" s="235"/>
      <c r="B700" s="235"/>
      <c r="C700" s="235"/>
      <c r="D700" s="235"/>
      <c r="E700" s="235"/>
      <c r="F700" s="235"/>
      <c r="G700" s="235"/>
      <c r="H700" s="235"/>
      <c r="I700" s="235"/>
      <c r="J700" s="235"/>
      <c r="K700" s="235"/>
      <c r="L700" s="235"/>
      <c r="M700" s="235"/>
      <c r="N700" s="235"/>
      <c r="O700" s="235"/>
      <c r="P700" s="235"/>
      <c r="Q700" s="235"/>
      <c r="R700" s="235"/>
      <c r="S700" s="235"/>
      <c r="T700" s="235"/>
      <c r="U700" s="235"/>
      <c r="V700" s="235"/>
    </row>
    <row r="701" spans="1:22" ht="12.75" customHeight="1">
      <c r="A701" s="235"/>
      <c r="B701" s="235"/>
      <c r="C701" s="235"/>
      <c r="D701" s="235"/>
      <c r="E701" s="235"/>
      <c r="F701" s="235"/>
      <c r="G701" s="235"/>
      <c r="H701" s="235"/>
      <c r="I701" s="235"/>
      <c r="J701" s="235"/>
      <c r="K701" s="235"/>
      <c r="L701" s="235"/>
      <c r="M701" s="235"/>
      <c r="N701" s="235"/>
      <c r="O701" s="235"/>
      <c r="P701" s="235"/>
      <c r="Q701" s="235"/>
      <c r="R701" s="235"/>
      <c r="S701" s="235"/>
      <c r="T701" s="235"/>
      <c r="U701" s="235"/>
      <c r="V701" s="235"/>
    </row>
    <row r="702" spans="1:22" ht="12.75" customHeight="1">
      <c r="A702" s="235"/>
      <c r="B702" s="235"/>
      <c r="C702" s="235"/>
      <c r="D702" s="235"/>
      <c r="E702" s="235"/>
      <c r="F702" s="235"/>
      <c r="G702" s="235"/>
      <c r="H702" s="235"/>
      <c r="I702" s="235"/>
      <c r="J702" s="235"/>
      <c r="K702" s="235"/>
      <c r="L702" s="235"/>
      <c r="M702" s="235"/>
      <c r="N702" s="235"/>
      <c r="O702" s="235"/>
      <c r="P702" s="235"/>
      <c r="Q702" s="235"/>
      <c r="R702" s="235"/>
      <c r="S702" s="235"/>
      <c r="T702" s="235"/>
      <c r="U702" s="235"/>
      <c r="V702" s="235"/>
    </row>
    <row r="703" spans="1:22" ht="12.75" customHeight="1">
      <c r="A703" s="235"/>
      <c r="B703" s="235"/>
      <c r="C703" s="235"/>
      <c r="D703" s="235"/>
      <c r="E703" s="235"/>
      <c r="F703" s="235"/>
      <c r="G703" s="235"/>
      <c r="H703" s="235"/>
      <c r="I703" s="235"/>
      <c r="J703" s="235"/>
      <c r="K703" s="235"/>
      <c r="L703" s="235"/>
      <c r="M703" s="235"/>
      <c r="N703" s="235"/>
      <c r="O703" s="235"/>
      <c r="P703" s="235"/>
      <c r="Q703" s="235"/>
      <c r="R703" s="235"/>
      <c r="S703" s="235"/>
      <c r="T703" s="235"/>
      <c r="U703" s="235"/>
      <c r="V703" s="235"/>
    </row>
    <row r="704" spans="1:22" ht="12.75" customHeight="1">
      <c r="A704" s="235"/>
      <c r="B704" s="235"/>
      <c r="C704" s="235"/>
      <c r="D704" s="235"/>
      <c r="E704" s="235"/>
      <c r="F704" s="235"/>
      <c r="G704" s="235"/>
      <c r="H704" s="235"/>
      <c r="I704" s="235"/>
      <c r="J704" s="235"/>
      <c r="K704" s="235"/>
      <c r="L704" s="235"/>
      <c r="M704" s="235"/>
      <c r="N704" s="235"/>
      <c r="O704" s="235"/>
      <c r="P704" s="235"/>
      <c r="Q704" s="235"/>
      <c r="R704" s="235"/>
      <c r="S704" s="235"/>
      <c r="T704" s="235"/>
      <c r="U704" s="235"/>
      <c r="V704" s="235"/>
    </row>
    <row r="705" spans="1:22" ht="12.75" customHeight="1">
      <c r="A705" s="235"/>
      <c r="B705" s="235"/>
      <c r="C705" s="235"/>
      <c r="D705" s="235"/>
      <c r="E705" s="235"/>
      <c r="F705" s="235"/>
      <c r="G705" s="235"/>
      <c r="H705" s="235"/>
      <c r="I705" s="235"/>
      <c r="J705" s="235"/>
      <c r="K705" s="235"/>
      <c r="L705" s="235"/>
      <c r="M705" s="235"/>
      <c r="N705" s="235"/>
      <c r="O705" s="235"/>
      <c r="P705" s="235"/>
      <c r="Q705" s="235"/>
      <c r="R705" s="235"/>
      <c r="S705" s="235"/>
      <c r="T705" s="235"/>
      <c r="U705" s="235"/>
      <c r="V705" s="235"/>
    </row>
    <row r="706" spans="1:22" ht="12.75" customHeight="1">
      <c r="A706" s="235"/>
      <c r="B706" s="235"/>
      <c r="C706" s="235"/>
      <c r="D706" s="235"/>
      <c r="E706" s="235"/>
      <c r="F706" s="235"/>
      <c r="G706" s="235"/>
      <c r="H706" s="235"/>
      <c r="I706" s="235"/>
      <c r="J706" s="235"/>
      <c r="K706" s="235"/>
      <c r="L706" s="235"/>
      <c r="M706" s="235"/>
      <c r="N706" s="235"/>
      <c r="O706" s="235"/>
      <c r="P706" s="235"/>
      <c r="Q706" s="235"/>
      <c r="R706" s="235"/>
      <c r="S706" s="235"/>
      <c r="T706" s="235"/>
      <c r="U706" s="235"/>
      <c r="V706" s="235"/>
    </row>
    <row r="707" spans="1:22" ht="12.75" customHeight="1">
      <c r="A707" s="235"/>
      <c r="B707" s="235"/>
      <c r="C707" s="235"/>
      <c r="D707" s="235"/>
      <c r="E707" s="235"/>
      <c r="F707" s="235"/>
      <c r="G707" s="235"/>
      <c r="H707" s="235"/>
      <c r="I707" s="235"/>
      <c r="J707" s="235"/>
      <c r="K707" s="235"/>
      <c r="L707" s="235"/>
      <c r="M707" s="235"/>
      <c r="N707" s="235"/>
      <c r="O707" s="235"/>
      <c r="P707" s="235"/>
      <c r="Q707" s="235"/>
      <c r="R707" s="235"/>
      <c r="S707" s="235"/>
      <c r="T707" s="235"/>
      <c r="U707" s="235"/>
      <c r="V707" s="235"/>
    </row>
    <row r="708" spans="1:22" ht="12.75" customHeight="1">
      <c r="A708" s="235"/>
      <c r="B708" s="235"/>
      <c r="C708" s="235"/>
      <c r="D708" s="235"/>
      <c r="E708" s="235"/>
      <c r="F708" s="235"/>
      <c r="G708" s="235"/>
      <c r="H708" s="235"/>
      <c r="I708" s="235"/>
      <c r="J708" s="235"/>
      <c r="K708" s="235"/>
      <c r="L708" s="235"/>
      <c r="M708" s="235"/>
      <c r="N708" s="235"/>
      <c r="O708" s="235"/>
      <c r="P708" s="235"/>
      <c r="Q708" s="235"/>
      <c r="R708" s="235"/>
      <c r="S708" s="235"/>
      <c r="T708" s="235"/>
      <c r="U708" s="235"/>
      <c r="V708" s="235"/>
    </row>
    <row r="709" spans="1:22" ht="12.75" customHeight="1">
      <c r="A709" s="235"/>
      <c r="B709" s="235"/>
      <c r="C709" s="235"/>
      <c r="D709" s="235"/>
      <c r="E709" s="235"/>
      <c r="F709" s="235"/>
      <c r="G709" s="235"/>
      <c r="H709" s="235"/>
      <c r="I709" s="235"/>
      <c r="J709" s="235"/>
      <c r="K709" s="235"/>
      <c r="L709" s="235"/>
      <c r="M709" s="235"/>
      <c r="N709" s="235"/>
      <c r="O709" s="235"/>
      <c r="P709" s="235"/>
      <c r="Q709" s="235"/>
      <c r="R709" s="235"/>
      <c r="S709" s="235"/>
      <c r="T709" s="235"/>
      <c r="U709" s="235"/>
      <c r="V709" s="235"/>
    </row>
    <row r="710" spans="1:22" ht="12.75" customHeight="1">
      <c r="A710" s="235"/>
      <c r="B710" s="235"/>
      <c r="C710" s="235"/>
      <c r="D710" s="235"/>
      <c r="E710" s="235"/>
      <c r="F710" s="235"/>
      <c r="G710" s="235"/>
      <c r="H710" s="235"/>
      <c r="I710" s="235"/>
      <c r="J710" s="235"/>
      <c r="K710" s="235"/>
      <c r="L710" s="235"/>
      <c r="M710" s="235"/>
      <c r="N710" s="235"/>
      <c r="O710" s="235"/>
      <c r="P710" s="235"/>
      <c r="Q710" s="235"/>
      <c r="R710" s="235"/>
      <c r="S710" s="235"/>
      <c r="T710" s="235"/>
      <c r="U710" s="235"/>
      <c r="V710" s="235"/>
    </row>
    <row r="711" spans="1:22" ht="12.75" customHeight="1">
      <c r="A711" s="235"/>
      <c r="B711" s="235"/>
      <c r="C711" s="235"/>
      <c r="D711" s="235"/>
      <c r="E711" s="235"/>
      <c r="F711" s="235"/>
      <c r="G711" s="235"/>
      <c r="H711" s="235"/>
      <c r="I711" s="235"/>
      <c r="J711" s="235"/>
      <c r="K711" s="235"/>
      <c r="L711" s="235"/>
      <c r="M711" s="235"/>
      <c r="N711" s="235"/>
      <c r="O711" s="235"/>
      <c r="P711" s="235"/>
      <c r="Q711" s="235"/>
      <c r="R711" s="235"/>
      <c r="S711" s="235"/>
      <c r="T711" s="235"/>
      <c r="U711" s="235"/>
      <c r="V711" s="235"/>
    </row>
    <row r="712" spans="1:22" ht="12.75" customHeight="1">
      <c r="A712" s="235"/>
      <c r="B712" s="235"/>
      <c r="C712" s="235"/>
      <c r="D712" s="235"/>
      <c r="E712" s="235"/>
      <c r="F712" s="235"/>
      <c r="G712" s="235"/>
      <c r="H712" s="235"/>
      <c r="I712" s="235"/>
      <c r="J712" s="235"/>
      <c r="K712" s="235"/>
      <c r="L712" s="235"/>
      <c r="M712" s="235"/>
      <c r="N712" s="235"/>
      <c r="O712" s="235"/>
      <c r="P712" s="235"/>
      <c r="Q712" s="235"/>
      <c r="R712" s="235"/>
      <c r="S712" s="235"/>
      <c r="T712" s="235"/>
      <c r="U712" s="235"/>
      <c r="V712" s="235"/>
    </row>
    <row r="713" spans="1:22" ht="12.75" customHeight="1">
      <c r="A713" s="235"/>
      <c r="B713" s="235"/>
      <c r="C713" s="235"/>
      <c r="D713" s="235"/>
      <c r="E713" s="235"/>
      <c r="F713" s="235"/>
      <c r="G713" s="235"/>
      <c r="H713" s="235"/>
      <c r="I713" s="235"/>
      <c r="J713" s="235"/>
      <c r="K713" s="235"/>
      <c r="L713" s="235"/>
      <c r="M713" s="235"/>
      <c r="N713" s="235"/>
      <c r="O713" s="235"/>
      <c r="P713" s="235"/>
      <c r="Q713" s="235"/>
      <c r="R713" s="235"/>
      <c r="S713" s="235"/>
      <c r="T713" s="235"/>
      <c r="U713" s="235"/>
      <c r="V713" s="235"/>
    </row>
    <row r="714" spans="1:22" ht="12.75" customHeight="1">
      <c r="A714" s="235"/>
      <c r="B714" s="235"/>
      <c r="C714" s="235"/>
      <c r="D714" s="235"/>
      <c r="E714" s="235"/>
      <c r="F714" s="235"/>
      <c r="G714" s="235"/>
      <c r="H714" s="235"/>
      <c r="I714" s="235"/>
      <c r="J714" s="235"/>
      <c r="K714" s="235"/>
      <c r="L714" s="235"/>
      <c r="M714" s="235"/>
      <c r="N714" s="235"/>
      <c r="O714" s="235"/>
      <c r="P714" s="235"/>
      <c r="Q714" s="235"/>
      <c r="R714" s="235"/>
      <c r="S714" s="235"/>
      <c r="T714" s="235"/>
      <c r="U714" s="235"/>
      <c r="V714" s="235"/>
    </row>
    <row r="715" spans="1:22" ht="12.75" customHeight="1">
      <c r="A715" s="235"/>
      <c r="B715" s="235"/>
      <c r="C715" s="235"/>
      <c r="D715" s="235"/>
      <c r="E715" s="235"/>
      <c r="F715" s="235"/>
      <c r="G715" s="235"/>
      <c r="H715" s="235"/>
      <c r="I715" s="235"/>
      <c r="J715" s="235"/>
      <c r="K715" s="235"/>
      <c r="L715" s="235"/>
      <c r="M715" s="235"/>
      <c r="N715" s="235"/>
      <c r="O715" s="235"/>
      <c r="P715" s="235"/>
      <c r="Q715" s="235"/>
      <c r="R715" s="235"/>
      <c r="S715" s="235"/>
      <c r="T715" s="235"/>
      <c r="U715" s="235"/>
      <c r="V715" s="235"/>
    </row>
    <row r="716" spans="1:22" ht="12.75" customHeight="1">
      <c r="A716" s="235"/>
      <c r="B716" s="235"/>
      <c r="C716" s="235"/>
      <c r="D716" s="235"/>
      <c r="E716" s="235"/>
      <c r="F716" s="235"/>
      <c r="G716" s="235"/>
      <c r="H716" s="235"/>
      <c r="I716" s="235"/>
      <c r="J716" s="235"/>
      <c r="K716" s="235"/>
      <c r="L716" s="235"/>
      <c r="M716" s="235"/>
      <c r="N716" s="235"/>
      <c r="O716" s="235"/>
      <c r="P716" s="235"/>
      <c r="Q716" s="235"/>
      <c r="R716" s="235"/>
      <c r="S716" s="235"/>
      <c r="T716" s="235"/>
      <c r="U716" s="235"/>
      <c r="V716" s="235"/>
    </row>
    <row r="717" spans="1:22" ht="12.75" customHeight="1">
      <c r="A717" s="235"/>
      <c r="B717" s="235"/>
      <c r="C717" s="235"/>
      <c r="D717" s="235"/>
      <c r="E717" s="235"/>
      <c r="F717" s="235"/>
      <c r="G717" s="235"/>
      <c r="H717" s="235"/>
      <c r="I717" s="235"/>
      <c r="J717" s="235"/>
      <c r="K717" s="235"/>
      <c r="L717" s="235"/>
      <c r="M717" s="235"/>
      <c r="N717" s="235"/>
      <c r="O717" s="235"/>
      <c r="P717" s="235"/>
      <c r="Q717" s="235"/>
      <c r="R717" s="235"/>
      <c r="S717" s="235"/>
      <c r="T717" s="235"/>
      <c r="U717" s="235"/>
      <c r="V717" s="235"/>
    </row>
    <row r="718" spans="1:22" ht="12.75" customHeight="1">
      <c r="A718" s="235"/>
      <c r="B718" s="235"/>
      <c r="C718" s="235"/>
      <c r="D718" s="235"/>
      <c r="E718" s="235"/>
      <c r="F718" s="235"/>
      <c r="G718" s="235"/>
      <c r="H718" s="235"/>
      <c r="I718" s="235"/>
      <c r="J718" s="235"/>
      <c r="K718" s="235"/>
      <c r="L718" s="235"/>
      <c r="M718" s="235"/>
      <c r="N718" s="235"/>
      <c r="O718" s="235"/>
      <c r="P718" s="235"/>
      <c r="Q718" s="235"/>
      <c r="R718" s="235"/>
      <c r="S718" s="235"/>
      <c r="T718" s="235"/>
      <c r="U718" s="235"/>
      <c r="V718" s="235"/>
    </row>
    <row r="719" spans="1:22" ht="12.75" customHeight="1">
      <c r="A719" s="235"/>
      <c r="B719" s="235"/>
      <c r="C719" s="235"/>
      <c r="D719" s="235"/>
      <c r="E719" s="235"/>
      <c r="F719" s="235"/>
      <c r="G719" s="235"/>
      <c r="H719" s="235"/>
      <c r="I719" s="235"/>
      <c r="J719" s="235"/>
      <c r="K719" s="235"/>
      <c r="L719" s="235"/>
      <c r="M719" s="235"/>
      <c r="N719" s="235"/>
      <c r="O719" s="235"/>
      <c r="P719" s="235"/>
      <c r="Q719" s="235"/>
      <c r="R719" s="235"/>
      <c r="S719" s="235"/>
      <c r="T719" s="235"/>
      <c r="U719" s="235"/>
      <c r="V719" s="235"/>
    </row>
    <row r="720" spans="1:22" ht="12.75" customHeight="1">
      <c r="A720" s="235"/>
      <c r="B720" s="235"/>
      <c r="C720" s="235"/>
      <c r="D720" s="235"/>
      <c r="E720" s="235"/>
      <c r="F720" s="235"/>
      <c r="G720" s="235"/>
      <c r="H720" s="235"/>
      <c r="I720" s="235"/>
      <c r="J720" s="235"/>
      <c r="K720" s="235"/>
      <c r="L720" s="235"/>
      <c r="M720" s="235"/>
      <c r="N720" s="235"/>
      <c r="O720" s="235"/>
      <c r="P720" s="235"/>
      <c r="Q720" s="235"/>
      <c r="R720" s="235"/>
      <c r="S720" s="235"/>
      <c r="T720" s="235"/>
      <c r="U720" s="235"/>
      <c r="V720" s="235"/>
    </row>
    <row r="721" spans="1:22" ht="12.75" customHeight="1">
      <c r="A721" s="235"/>
      <c r="B721" s="235"/>
      <c r="C721" s="235"/>
      <c r="D721" s="235"/>
      <c r="E721" s="235"/>
      <c r="F721" s="235"/>
      <c r="G721" s="235"/>
      <c r="H721" s="235"/>
      <c r="I721" s="235"/>
      <c r="J721" s="235"/>
      <c r="K721" s="235"/>
      <c r="L721" s="235"/>
      <c r="M721" s="235"/>
      <c r="N721" s="235"/>
      <c r="O721" s="235"/>
      <c r="P721" s="235"/>
      <c r="Q721" s="235"/>
      <c r="R721" s="235"/>
      <c r="S721" s="235"/>
      <c r="T721" s="235"/>
      <c r="U721" s="235"/>
      <c r="V721" s="235"/>
    </row>
    <row r="722" spans="1:22" ht="12.75" customHeight="1">
      <c r="A722" s="235"/>
      <c r="B722" s="235"/>
      <c r="C722" s="235"/>
      <c r="D722" s="235"/>
      <c r="E722" s="235"/>
      <c r="F722" s="235"/>
      <c r="G722" s="235"/>
      <c r="H722" s="235"/>
      <c r="I722" s="235"/>
      <c r="J722" s="235"/>
      <c r="K722" s="235"/>
      <c r="L722" s="235"/>
      <c r="M722" s="235"/>
      <c r="N722" s="235"/>
      <c r="O722" s="235"/>
      <c r="P722" s="235"/>
      <c r="Q722" s="235"/>
      <c r="R722" s="235"/>
      <c r="S722" s="235"/>
      <c r="T722" s="235"/>
      <c r="U722" s="235"/>
      <c r="V722" s="235"/>
    </row>
    <row r="723" spans="1:22" ht="12.75" customHeight="1">
      <c r="A723" s="235"/>
      <c r="B723" s="235"/>
      <c r="C723" s="235"/>
      <c r="D723" s="235"/>
      <c r="E723" s="235"/>
      <c r="F723" s="235"/>
      <c r="G723" s="235"/>
      <c r="H723" s="235"/>
      <c r="I723" s="235"/>
      <c r="J723" s="235"/>
      <c r="K723" s="235"/>
      <c r="L723" s="235"/>
      <c r="M723" s="235"/>
      <c r="N723" s="235"/>
      <c r="O723" s="235"/>
      <c r="P723" s="235"/>
      <c r="Q723" s="235"/>
      <c r="R723" s="235"/>
      <c r="S723" s="235"/>
      <c r="T723" s="235"/>
      <c r="U723" s="235"/>
      <c r="V723" s="235"/>
    </row>
    <row r="724" spans="1:22" ht="12.75" customHeight="1">
      <c r="A724" s="235"/>
      <c r="B724" s="235"/>
      <c r="C724" s="235"/>
      <c r="D724" s="235"/>
      <c r="E724" s="235"/>
      <c r="F724" s="235"/>
      <c r="G724" s="235"/>
      <c r="H724" s="235"/>
      <c r="I724" s="235"/>
      <c r="J724" s="235"/>
      <c r="K724" s="235"/>
      <c r="L724" s="235"/>
      <c r="M724" s="235"/>
      <c r="N724" s="235"/>
      <c r="O724" s="235"/>
      <c r="P724" s="235"/>
      <c r="Q724" s="235"/>
      <c r="R724" s="235"/>
      <c r="S724" s="235"/>
      <c r="T724" s="235"/>
      <c r="U724" s="235"/>
      <c r="V724" s="235"/>
    </row>
    <row r="725" spans="1:22" ht="12.75" customHeight="1">
      <c r="A725" s="235"/>
      <c r="B725" s="235"/>
      <c r="C725" s="235"/>
      <c r="D725" s="235"/>
      <c r="E725" s="235"/>
      <c r="F725" s="235"/>
      <c r="G725" s="235"/>
      <c r="H725" s="235"/>
      <c r="I725" s="235"/>
      <c r="J725" s="235"/>
      <c r="K725" s="235"/>
      <c r="L725" s="235"/>
      <c r="M725" s="235"/>
      <c r="N725" s="235"/>
      <c r="O725" s="235"/>
      <c r="P725" s="235"/>
      <c r="Q725" s="235"/>
      <c r="R725" s="235"/>
      <c r="S725" s="235"/>
      <c r="T725" s="235"/>
      <c r="U725" s="235"/>
      <c r="V725" s="235"/>
    </row>
    <row r="726" spans="1:22" ht="12.75" customHeight="1">
      <c r="A726" s="235"/>
      <c r="B726" s="235"/>
      <c r="C726" s="235"/>
      <c r="D726" s="235"/>
      <c r="E726" s="235"/>
      <c r="F726" s="235"/>
      <c r="G726" s="235"/>
      <c r="H726" s="235"/>
      <c r="I726" s="235"/>
      <c r="J726" s="235"/>
      <c r="K726" s="235"/>
      <c r="L726" s="235"/>
      <c r="M726" s="235"/>
      <c r="N726" s="235"/>
      <c r="O726" s="235"/>
      <c r="P726" s="235"/>
      <c r="Q726" s="235"/>
      <c r="R726" s="235"/>
      <c r="S726" s="235"/>
      <c r="T726" s="235"/>
      <c r="U726" s="235"/>
      <c r="V726" s="235"/>
    </row>
    <row r="727" spans="1:22" ht="12.75" customHeight="1">
      <c r="A727" s="235"/>
      <c r="B727" s="235"/>
      <c r="C727" s="235"/>
      <c r="D727" s="235"/>
      <c r="E727" s="235"/>
      <c r="F727" s="235"/>
      <c r="G727" s="235"/>
      <c r="H727" s="235"/>
      <c r="I727" s="235"/>
      <c r="J727" s="235"/>
      <c r="K727" s="235"/>
      <c r="L727" s="235"/>
      <c r="M727" s="235"/>
      <c r="N727" s="235"/>
      <c r="O727" s="235"/>
      <c r="P727" s="235"/>
      <c r="Q727" s="235"/>
      <c r="R727" s="235"/>
      <c r="S727" s="235"/>
      <c r="T727" s="235"/>
      <c r="U727" s="235"/>
      <c r="V727" s="235"/>
    </row>
    <row r="728" spans="1:22" ht="12.75" customHeight="1">
      <c r="A728" s="235"/>
      <c r="B728" s="235"/>
      <c r="C728" s="235"/>
      <c r="D728" s="235"/>
      <c r="E728" s="235"/>
      <c r="F728" s="235"/>
      <c r="G728" s="235"/>
      <c r="H728" s="235"/>
      <c r="I728" s="235"/>
      <c r="J728" s="235"/>
      <c r="K728" s="235"/>
      <c r="L728" s="235"/>
      <c r="M728" s="235"/>
      <c r="N728" s="235"/>
      <c r="O728" s="235"/>
      <c r="P728" s="235"/>
      <c r="Q728" s="235"/>
      <c r="R728" s="235"/>
      <c r="S728" s="235"/>
      <c r="T728" s="235"/>
      <c r="U728" s="235"/>
      <c r="V728" s="235"/>
    </row>
    <row r="729" spans="1:22" ht="12.75" customHeight="1">
      <c r="A729" s="235"/>
      <c r="B729" s="235"/>
      <c r="C729" s="235"/>
      <c r="D729" s="235"/>
      <c r="E729" s="235"/>
      <c r="F729" s="235"/>
      <c r="G729" s="235"/>
      <c r="H729" s="235"/>
      <c r="I729" s="235"/>
      <c r="J729" s="235"/>
      <c r="K729" s="235"/>
      <c r="L729" s="235"/>
      <c r="M729" s="235"/>
      <c r="N729" s="235"/>
      <c r="O729" s="235"/>
      <c r="P729" s="235"/>
      <c r="Q729" s="235"/>
      <c r="R729" s="235"/>
      <c r="S729" s="235"/>
      <c r="T729" s="235"/>
      <c r="U729" s="235"/>
      <c r="V729" s="235"/>
    </row>
    <row r="730" spans="1:22" ht="12.75" customHeight="1">
      <c r="A730" s="235"/>
      <c r="B730" s="235"/>
      <c r="C730" s="235"/>
      <c r="D730" s="235"/>
      <c r="E730" s="235"/>
      <c r="F730" s="235"/>
      <c r="G730" s="235"/>
      <c r="H730" s="235"/>
      <c r="I730" s="235"/>
      <c r="J730" s="235"/>
      <c r="K730" s="235"/>
      <c r="L730" s="235"/>
      <c r="M730" s="235"/>
      <c r="N730" s="235"/>
      <c r="O730" s="235"/>
      <c r="P730" s="235"/>
      <c r="Q730" s="235"/>
      <c r="R730" s="235"/>
      <c r="S730" s="235"/>
      <c r="T730" s="235"/>
      <c r="U730" s="235"/>
      <c r="V730" s="235"/>
    </row>
    <row r="731" spans="1:22" ht="12.75" customHeight="1">
      <c r="A731" s="235"/>
      <c r="B731" s="235"/>
      <c r="C731" s="235"/>
      <c r="D731" s="235"/>
      <c r="E731" s="235"/>
      <c r="F731" s="235"/>
      <c r="G731" s="235"/>
      <c r="H731" s="235"/>
      <c r="I731" s="235"/>
      <c r="J731" s="235"/>
      <c r="K731" s="235"/>
      <c r="L731" s="235"/>
      <c r="M731" s="235"/>
      <c r="N731" s="235"/>
      <c r="O731" s="235"/>
      <c r="P731" s="235"/>
      <c r="Q731" s="235"/>
      <c r="R731" s="235"/>
      <c r="S731" s="235"/>
      <c r="T731" s="235"/>
      <c r="U731" s="235"/>
      <c r="V731" s="235"/>
    </row>
    <row r="732" spans="1:22" ht="12.75" customHeight="1">
      <c r="A732" s="235"/>
      <c r="B732" s="235"/>
      <c r="C732" s="235"/>
      <c r="D732" s="235"/>
      <c r="E732" s="235"/>
      <c r="F732" s="235"/>
      <c r="G732" s="235"/>
      <c r="H732" s="235"/>
      <c r="I732" s="235"/>
      <c r="J732" s="235"/>
      <c r="K732" s="235"/>
      <c r="L732" s="235"/>
      <c r="M732" s="235"/>
      <c r="N732" s="235"/>
      <c r="O732" s="235"/>
      <c r="P732" s="235"/>
      <c r="Q732" s="235"/>
      <c r="R732" s="235"/>
      <c r="S732" s="235"/>
      <c r="T732" s="235"/>
      <c r="U732" s="235"/>
      <c r="V732" s="235"/>
    </row>
    <row r="733" spans="1:22" ht="12.75" customHeight="1">
      <c r="A733" s="235"/>
      <c r="B733" s="235"/>
      <c r="C733" s="235"/>
      <c r="D733" s="235"/>
      <c r="E733" s="235"/>
      <c r="F733" s="235"/>
      <c r="G733" s="235"/>
      <c r="H733" s="235"/>
      <c r="I733" s="235"/>
      <c r="J733" s="235"/>
      <c r="K733" s="235"/>
      <c r="L733" s="235"/>
      <c r="M733" s="235"/>
      <c r="N733" s="235"/>
      <c r="O733" s="235"/>
      <c r="P733" s="235"/>
      <c r="Q733" s="235"/>
      <c r="R733" s="235"/>
      <c r="S733" s="235"/>
      <c r="T733" s="235"/>
      <c r="U733" s="235"/>
      <c r="V733" s="235"/>
    </row>
    <row r="734" spans="1:22" ht="12.75" customHeight="1">
      <c r="A734" s="235"/>
      <c r="B734" s="235"/>
      <c r="C734" s="235"/>
      <c r="D734" s="235"/>
      <c r="E734" s="235"/>
      <c r="F734" s="235"/>
      <c r="G734" s="235"/>
      <c r="H734" s="235"/>
      <c r="I734" s="235"/>
      <c r="J734" s="235"/>
      <c r="K734" s="235"/>
      <c r="L734" s="235"/>
      <c r="M734" s="235"/>
      <c r="N734" s="235"/>
      <c r="O734" s="235"/>
      <c r="P734" s="235"/>
      <c r="Q734" s="235"/>
      <c r="R734" s="235"/>
      <c r="S734" s="235"/>
      <c r="T734" s="235"/>
      <c r="U734" s="235"/>
      <c r="V734" s="235"/>
    </row>
    <row r="735" spans="1:22" ht="12.75" customHeight="1">
      <c r="A735" s="235"/>
      <c r="B735" s="235"/>
      <c r="C735" s="235"/>
      <c r="D735" s="235"/>
      <c r="E735" s="235"/>
      <c r="F735" s="235"/>
      <c r="G735" s="235"/>
      <c r="H735" s="235"/>
      <c r="I735" s="235"/>
      <c r="J735" s="235"/>
      <c r="K735" s="235"/>
      <c r="L735" s="235"/>
      <c r="M735" s="235"/>
      <c r="N735" s="235"/>
      <c r="O735" s="235"/>
      <c r="P735" s="235"/>
      <c r="Q735" s="235"/>
      <c r="R735" s="235"/>
      <c r="S735" s="235"/>
      <c r="T735" s="235"/>
      <c r="U735" s="235"/>
      <c r="V735" s="235"/>
    </row>
    <row r="736" spans="1:22" ht="12.75" customHeight="1">
      <c r="A736" s="235"/>
      <c r="B736" s="235"/>
      <c r="C736" s="235"/>
      <c r="D736" s="235"/>
      <c r="E736" s="235"/>
      <c r="F736" s="235"/>
      <c r="G736" s="235"/>
      <c r="H736" s="235"/>
      <c r="I736" s="235"/>
      <c r="J736" s="235"/>
      <c r="K736" s="235"/>
      <c r="L736" s="235"/>
      <c r="M736" s="235"/>
      <c r="N736" s="235"/>
      <c r="O736" s="235"/>
      <c r="P736" s="235"/>
      <c r="Q736" s="235"/>
      <c r="R736" s="235"/>
      <c r="S736" s="235"/>
      <c r="T736" s="235"/>
      <c r="U736" s="235"/>
      <c r="V736" s="235"/>
    </row>
    <row r="737" spans="1:22" ht="12.75" customHeight="1">
      <c r="A737" s="235"/>
      <c r="B737" s="235"/>
      <c r="C737" s="235"/>
      <c r="D737" s="235"/>
      <c r="E737" s="235"/>
      <c r="F737" s="235"/>
      <c r="G737" s="235"/>
      <c r="H737" s="235"/>
      <c r="I737" s="235"/>
      <c r="J737" s="235"/>
      <c r="K737" s="235"/>
      <c r="L737" s="235"/>
      <c r="M737" s="235"/>
      <c r="N737" s="235"/>
      <c r="O737" s="235"/>
      <c r="P737" s="235"/>
      <c r="Q737" s="235"/>
      <c r="R737" s="235"/>
      <c r="S737" s="235"/>
      <c r="T737" s="235"/>
      <c r="U737" s="235"/>
      <c r="V737" s="235"/>
    </row>
    <row r="738" spans="1:22" ht="12.75" customHeight="1">
      <c r="A738" s="235"/>
      <c r="B738" s="235"/>
      <c r="C738" s="235"/>
      <c r="D738" s="235"/>
      <c r="E738" s="235"/>
      <c r="F738" s="235"/>
      <c r="G738" s="235"/>
      <c r="H738" s="235"/>
      <c r="I738" s="235"/>
      <c r="J738" s="235"/>
      <c r="K738" s="235"/>
      <c r="L738" s="235"/>
      <c r="M738" s="235"/>
      <c r="N738" s="235"/>
      <c r="O738" s="235"/>
      <c r="P738" s="235"/>
      <c r="Q738" s="235"/>
      <c r="R738" s="235"/>
      <c r="S738" s="235"/>
      <c r="T738" s="235"/>
      <c r="U738" s="235"/>
      <c r="V738" s="235"/>
    </row>
    <row r="739" spans="1:22" ht="12.75" customHeight="1">
      <c r="A739" s="235"/>
      <c r="B739" s="235"/>
      <c r="C739" s="235"/>
      <c r="D739" s="235"/>
      <c r="E739" s="235"/>
      <c r="F739" s="235"/>
      <c r="G739" s="235"/>
      <c r="H739" s="235"/>
      <c r="I739" s="235"/>
      <c r="J739" s="235"/>
      <c r="K739" s="235"/>
      <c r="L739" s="235"/>
      <c r="M739" s="235"/>
      <c r="N739" s="235"/>
      <c r="O739" s="235"/>
      <c r="P739" s="235"/>
      <c r="Q739" s="235"/>
      <c r="R739" s="235"/>
      <c r="S739" s="235"/>
      <c r="T739" s="235"/>
      <c r="U739" s="235"/>
      <c r="V739" s="235"/>
    </row>
    <row r="740" spans="1:22" ht="12.75" customHeight="1">
      <c r="A740" s="235"/>
      <c r="B740" s="235"/>
      <c r="C740" s="235"/>
      <c r="D740" s="235"/>
      <c r="E740" s="235"/>
      <c r="F740" s="235"/>
      <c r="G740" s="235"/>
      <c r="H740" s="235"/>
      <c r="I740" s="235"/>
      <c r="J740" s="235"/>
      <c r="K740" s="235"/>
      <c r="L740" s="235"/>
      <c r="M740" s="235"/>
      <c r="N740" s="235"/>
      <c r="O740" s="235"/>
      <c r="P740" s="235"/>
      <c r="Q740" s="235"/>
      <c r="R740" s="235"/>
      <c r="S740" s="235"/>
      <c r="T740" s="235"/>
      <c r="U740" s="235"/>
      <c r="V740" s="235"/>
    </row>
    <row r="741" spans="1:22" ht="12.75" customHeight="1">
      <c r="A741" s="235"/>
      <c r="B741" s="235"/>
      <c r="C741" s="235"/>
      <c r="D741" s="235"/>
      <c r="E741" s="235"/>
      <c r="F741" s="235"/>
      <c r="G741" s="235"/>
      <c r="H741" s="235"/>
      <c r="I741" s="235"/>
      <c r="J741" s="235"/>
      <c r="K741" s="235"/>
      <c r="L741" s="235"/>
      <c r="M741" s="235"/>
      <c r="N741" s="235"/>
      <c r="O741" s="235"/>
      <c r="P741" s="235"/>
      <c r="Q741" s="235"/>
      <c r="R741" s="235"/>
      <c r="S741" s="235"/>
      <c r="T741" s="235"/>
      <c r="U741" s="235"/>
      <c r="V741" s="235"/>
    </row>
    <row r="742" spans="1:22" ht="12.75" customHeight="1">
      <c r="A742" s="235"/>
      <c r="B742" s="235"/>
      <c r="C742" s="235"/>
      <c r="D742" s="235"/>
      <c r="E742" s="235"/>
      <c r="F742" s="235"/>
      <c r="G742" s="235"/>
      <c r="H742" s="235"/>
      <c r="I742" s="235"/>
      <c r="J742" s="235"/>
      <c r="K742" s="235"/>
      <c r="L742" s="235"/>
      <c r="M742" s="235"/>
      <c r="N742" s="235"/>
      <c r="O742" s="235"/>
      <c r="P742" s="235"/>
      <c r="Q742" s="235"/>
      <c r="R742" s="235"/>
      <c r="S742" s="235"/>
      <c r="T742" s="235"/>
      <c r="U742" s="235"/>
      <c r="V742" s="235"/>
    </row>
    <row r="743" spans="1:22" ht="12.75" customHeight="1">
      <c r="A743" s="235"/>
      <c r="B743" s="235"/>
      <c r="C743" s="235"/>
      <c r="D743" s="235"/>
      <c r="E743" s="235"/>
      <c r="F743" s="235"/>
      <c r="G743" s="235"/>
      <c r="H743" s="235"/>
      <c r="I743" s="235"/>
      <c r="J743" s="235"/>
      <c r="K743" s="235"/>
      <c r="L743" s="235"/>
      <c r="M743" s="235"/>
      <c r="N743" s="235"/>
      <c r="O743" s="235"/>
      <c r="P743" s="235"/>
      <c r="Q743" s="235"/>
      <c r="R743" s="235"/>
      <c r="S743" s="235"/>
      <c r="T743" s="235"/>
      <c r="U743" s="235"/>
      <c r="V743" s="235"/>
    </row>
    <row r="744" spans="1:22" ht="12.75" customHeight="1">
      <c r="A744" s="235"/>
      <c r="B744" s="235"/>
      <c r="C744" s="235"/>
      <c r="D744" s="235"/>
      <c r="E744" s="235"/>
      <c r="F744" s="235"/>
      <c r="G744" s="235"/>
      <c r="H744" s="235"/>
      <c r="I744" s="235"/>
      <c r="J744" s="235"/>
      <c r="K744" s="235"/>
      <c r="L744" s="235"/>
      <c r="M744" s="235"/>
      <c r="N744" s="235"/>
      <c r="O744" s="235"/>
      <c r="P744" s="235"/>
      <c r="Q744" s="235"/>
      <c r="R744" s="235"/>
      <c r="S744" s="235"/>
      <c r="T744" s="235"/>
      <c r="U744" s="235"/>
      <c r="V744" s="235"/>
    </row>
    <row r="745" spans="1:22" ht="12.75" customHeight="1">
      <c r="A745" s="235"/>
      <c r="B745" s="235"/>
      <c r="C745" s="235"/>
      <c r="D745" s="235"/>
      <c r="E745" s="235"/>
      <c r="F745" s="235"/>
      <c r="G745" s="235"/>
      <c r="H745" s="235"/>
      <c r="I745" s="235"/>
      <c r="J745" s="235"/>
      <c r="K745" s="235"/>
      <c r="L745" s="235"/>
      <c r="M745" s="235"/>
      <c r="N745" s="235"/>
      <c r="O745" s="235"/>
      <c r="P745" s="235"/>
      <c r="Q745" s="235"/>
      <c r="R745" s="235"/>
      <c r="S745" s="235"/>
      <c r="T745" s="235"/>
      <c r="U745" s="235"/>
      <c r="V745" s="235"/>
    </row>
    <row r="746" spans="1:22" ht="12.75" customHeight="1">
      <c r="A746" s="235"/>
      <c r="B746" s="235"/>
      <c r="C746" s="235"/>
      <c r="D746" s="235"/>
      <c r="E746" s="235"/>
      <c r="F746" s="235"/>
      <c r="G746" s="235"/>
      <c r="H746" s="235"/>
      <c r="I746" s="235"/>
      <c r="J746" s="235"/>
      <c r="K746" s="235"/>
      <c r="L746" s="235"/>
      <c r="M746" s="235"/>
      <c r="N746" s="235"/>
      <c r="O746" s="235"/>
      <c r="P746" s="235"/>
      <c r="Q746" s="235"/>
      <c r="R746" s="235"/>
      <c r="S746" s="235"/>
      <c r="T746" s="235"/>
      <c r="U746" s="235"/>
      <c r="V746" s="235"/>
    </row>
    <row r="747" spans="1:22" ht="12.75" customHeight="1">
      <c r="A747" s="235"/>
      <c r="B747" s="235"/>
      <c r="C747" s="235"/>
      <c r="D747" s="235"/>
      <c r="E747" s="235"/>
      <c r="F747" s="235"/>
      <c r="G747" s="235"/>
      <c r="H747" s="235"/>
      <c r="I747" s="235"/>
      <c r="J747" s="235"/>
      <c r="K747" s="235"/>
      <c r="L747" s="235"/>
      <c r="M747" s="235"/>
      <c r="N747" s="235"/>
      <c r="O747" s="235"/>
      <c r="P747" s="235"/>
      <c r="Q747" s="235"/>
      <c r="R747" s="235"/>
      <c r="S747" s="235"/>
      <c r="T747" s="235"/>
      <c r="U747" s="235"/>
      <c r="V747" s="235"/>
    </row>
    <row r="748" spans="1:22" ht="12.75" customHeight="1">
      <c r="A748" s="235"/>
      <c r="B748" s="235"/>
      <c r="C748" s="235"/>
      <c r="D748" s="235"/>
      <c r="E748" s="235"/>
      <c r="F748" s="235"/>
      <c r="G748" s="235"/>
      <c r="H748" s="235"/>
      <c r="I748" s="235"/>
      <c r="J748" s="235"/>
      <c r="K748" s="235"/>
      <c r="L748" s="235"/>
      <c r="M748" s="235"/>
      <c r="N748" s="235"/>
      <c r="O748" s="235"/>
      <c r="P748" s="235"/>
      <c r="Q748" s="235"/>
      <c r="R748" s="235"/>
      <c r="S748" s="235"/>
      <c r="T748" s="235"/>
      <c r="U748" s="235"/>
      <c r="V748" s="235"/>
    </row>
    <row r="749" spans="1:22" ht="12.75" customHeight="1">
      <c r="A749" s="235"/>
      <c r="B749" s="235"/>
      <c r="C749" s="235"/>
      <c r="D749" s="235"/>
      <c r="E749" s="235"/>
      <c r="F749" s="235"/>
      <c r="G749" s="235"/>
      <c r="H749" s="235"/>
      <c r="I749" s="235"/>
      <c r="J749" s="235"/>
      <c r="K749" s="235"/>
      <c r="L749" s="235"/>
      <c r="M749" s="235"/>
      <c r="N749" s="235"/>
      <c r="O749" s="235"/>
      <c r="P749" s="235"/>
      <c r="Q749" s="235"/>
      <c r="R749" s="235"/>
      <c r="S749" s="235"/>
      <c r="T749" s="235"/>
      <c r="U749" s="235"/>
      <c r="V749" s="235"/>
    </row>
    <row r="750" spans="1:22" ht="12.75" customHeight="1">
      <c r="A750" s="235"/>
      <c r="B750" s="235"/>
      <c r="C750" s="235"/>
      <c r="D750" s="235"/>
      <c r="E750" s="235"/>
      <c r="F750" s="235"/>
      <c r="G750" s="235"/>
      <c r="H750" s="235"/>
      <c r="I750" s="235"/>
      <c r="J750" s="235"/>
      <c r="K750" s="235"/>
      <c r="L750" s="235"/>
      <c r="M750" s="235"/>
      <c r="N750" s="235"/>
      <c r="O750" s="235"/>
      <c r="P750" s="235"/>
      <c r="Q750" s="235"/>
      <c r="R750" s="235"/>
      <c r="S750" s="235"/>
      <c r="T750" s="235"/>
      <c r="U750" s="235"/>
      <c r="V750" s="235"/>
    </row>
    <row r="751" spans="1:22" ht="12.75" customHeight="1">
      <c r="A751" s="235"/>
      <c r="B751" s="235"/>
      <c r="C751" s="235"/>
      <c r="D751" s="235"/>
      <c r="E751" s="235"/>
      <c r="F751" s="235"/>
      <c r="G751" s="235"/>
      <c r="H751" s="235"/>
      <c r="I751" s="235"/>
      <c r="J751" s="235"/>
      <c r="K751" s="235"/>
      <c r="L751" s="235"/>
      <c r="M751" s="235"/>
      <c r="N751" s="235"/>
      <c r="O751" s="235"/>
      <c r="P751" s="235"/>
      <c r="Q751" s="235"/>
      <c r="R751" s="235"/>
      <c r="S751" s="235"/>
      <c r="T751" s="235"/>
      <c r="U751" s="235"/>
      <c r="V751" s="235"/>
    </row>
    <row r="752" spans="1:22" ht="12.75" customHeight="1">
      <c r="A752" s="235"/>
      <c r="B752" s="235"/>
      <c r="C752" s="235"/>
      <c r="D752" s="235"/>
      <c r="E752" s="235"/>
      <c r="F752" s="235"/>
      <c r="G752" s="235"/>
      <c r="H752" s="235"/>
      <c r="I752" s="235"/>
      <c r="J752" s="235"/>
      <c r="K752" s="235"/>
      <c r="L752" s="235"/>
      <c r="M752" s="235"/>
      <c r="N752" s="235"/>
      <c r="O752" s="235"/>
      <c r="P752" s="235"/>
      <c r="Q752" s="235"/>
      <c r="R752" s="235"/>
      <c r="S752" s="235"/>
      <c r="T752" s="235"/>
      <c r="U752" s="235"/>
      <c r="V752" s="235"/>
    </row>
    <row r="753" spans="1:22" ht="12.75" customHeight="1">
      <c r="A753" s="235"/>
      <c r="B753" s="235"/>
      <c r="C753" s="235"/>
      <c r="D753" s="235"/>
      <c r="E753" s="235"/>
      <c r="F753" s="235"/>
      <c r="G753" s="235"/>
      <c r="H753" s="235"/>
      <c r="I753" s="235"/>
      <c r="J753" s="235"/>
      <c r="K753" s="235"/>
      <c r="L753" s="235"/>
      <c r="M753" s="235"/>
      <c r="N753" s="235"/>
      <c r="O753" s="235"/>
      <c r="P753" s="235"/>
      <c r="Q753" s="235"/>
      <c r="R753" s="235"/>
      <c r="S753" s="235"/>
      <c r="T753" s="235"/>
      <c r="U753" s="235"/>
      <c r="V753" s="235"/>
    </row>
    <row r="754" spans="1:22" ht="12.75" customHeight="1">
      <c r="A754" s="235"/>
      <c r="B754" s="235"/>
      <c r="C754" s="235"/>
      <c r="D754" s="235"/>
      <c r="E754" s="235"/>
      <c r="F754" s="235"/>
      <c r="G754" s="235"/>
      <c r="H754" s="235"/>
      <c r="I754" s="235"/>
      <c r="J754" s="235"/>
      <c r="K754" s="235"/>
      <c r="L754" s="235"/>
      <c r="M754" s="235"/>
      <c r="N754" s="235"/>
      <c r="O754" s="235"/>
      <c r="P754" s="235"/>
      <c r="Q754" s="235"/>
      <c r="R754" s="235"/>
      <c r="S754" s="235"/>
      <c r="T754" s="235"/>
      <c r="U754" s="235"/>
      <c r="V754" s="235"/>
    </row>
    <row r="755" spans="1:22" ht="12.75" customHeight="1">
      <c r="A755" s="235"/>
      <c r="B755" s="235"/>
      <c r="C755" s="235"/>
      <c r="D755" s="235"/>
      <c r="E755" s="235"/>
      <c r="F755" s="235"/>
      <c r="G755" s="235"/>
      <c r="H755" s="235"/>
      <c r="I755" s="235"/>
      <c r="J755" s="235"/>
      <c r="K755" s="235"/>
      <c r="L755" s="235"/>
      <c r="M755" s="235"/>
      <c r="N755" s="235"/>
      <c r="O755" s="235"/>
      <c r="P755" s="235"/>
      <c r="Q755" s="235"/>
      <c r="R755" s="235"/>
      <c r="S755" s="235"/>
      <c r="T755" s="235"/>
      <c r="U755" s="235"/>
      <c r="V755" s="235"/>
    </row>
    <row r="756" spans="1:22" ht="12.75" customHeight="1">
      <c r="A756" s="235"/>
      <c r="B756" s="235"/>
      <c r="C756" s="235"/>
      <c r="D756" s="235"/>
      <c r="E756" s="235"/>
      <c r="F756" s="235"/>
      <c r="G756" s="235"/>
      <c r="H756" s="235"/>
      <c r="I756" s="235"/>
      <c r="J756" s="235"/>
      <c r="K756" s="235"/>
      <c r="L756" s="235"/>
      <c r="M756" s="235"/>
      <c r="N756" s="235"/>
      <c r="O756" s="235"/>
      <c r="P756" s="235"/>
      <c r="Q756" s="235"/>
      <c r="R756" s="235"/>
      <c r="S756" s="235"/>
      <c r="T756" s="235"/>
      <c r="U756" s="235"/>
      <c r="V756" s="235"/>
    </row>
    <row r="757" spans="1:22" ht="12.75" customHeight="1">
      <c r="A757" s="235"/>
      <c r="B757" s="235"/>
      <c r="C757" s="235"/>
      <c r="D757" s="235"/>
      <c r="E757" s="235"/>
      <c r="F757" s="235"/>
      <c r="G757" s="235"/>
      <c r="H757" s="235"/>
      <c r="I757" s="235"/>
      <c r="J757" s="235"/>
      <c r="K757" s="235"/>
      <c r="L757" s="235"/>
      <c r="M757" s="235"/>
      <c r="N757" s="235"/>
      <c r="O757" s="235"/>
      <c r="P757" s="235"/>
      <c r="Q757" s="235"/>
      <c r="R757" s="235"/>
      <c r="S757" s="235"/>
      <c r="T757" s="235"/>
      <c r="U757" s="235"/>
      <c r="V757" s="235"/>
    </row>
    <row r="758" spans="1:22" ht="12.75" customHeight="1">
      <c r="A758" s="235"/>
      <c r="B758" s="235"/>
      <c r="C758" s="235"/>
      <c r="D758" s="235"/>
      <c r="E758" s="235"/>
      <c r="F758" s="235"/>
      <c r="G758" s="235"/>
      <c r="H758" s="235"/>
      <c r="I758" s="235"/>
      <c r="J758" s="235"/>
      <c r="K758" s="235"/>
      <c r="L758" s="235"/>
      <c r="M758" s="235"/>
      <c r="N758" s="235"/>
      <c r="O758" s="235"/>
      <c r="P758" s="235"/>
      <c r="Q758" s="235"/>
      <c r="R758" s="235"/>
      <c r="S758" s="235"/>
      <c r="T758" s="235"/>
      <c r="U758" s="235"/>
      <c r="V758" s="235"/>
    </row>
    <row r="759" spans="1:22" ht="12.75" customHeight="1">
      <c r="A759" s="235"/>
      <c r="B759" s="235"/>
      <c r="C759" s="235"/>
      <c r="D759" s="235"/>
      <c r="E759" s="235"/>
      <c r="F759" s="235"/>
      <c r="G759" s="235"/>
      <c r="H759" s="235"/>
      <c r="I759" s="235"/>
      <c r="J759" s="235"/>
      <c r="K759" s="235"/>
      <c r="L759" s="235"/>
      <c r="M759" s="235"/>
      <c r="N759" s="235"/>
      <c r="O759" s="235"/>
      <c r="P759" s="235"/>
      <c r="Q759" s="235"/>
      <c r="R759" s="235"/>
      <c r="S759" s="235"/>
      <c r="T759" s="235"/>
      <c r="U759" s="235"/>
      <c r="V759" s="235"/>
    </row>
    <row r="760" spans="1:22" ht="12.75" customHeight="1">
      <c r="A760" s="235"/>
      <c r="B760" s="235"/>
      <c r="C760" s="235"/>
      <c r="D760" s="235"/>
      <c r="E760" s="235"/>
      <c r="F760" s="235"/>
      <c r="G760" s="235"/>
      <c r="H760" s="235"/>
      <c r="I760" s="235"/>
      <c r="J760" s="235"/>
      <c r="K760" s="235"/>
      <c r="L760" s="235"/>
      <c r="M760" s="235"/>
      <c r="N760" s="235"/>
      <c r="O760" s="235"/>
      <c r="P760" s="235"/>
      <c r="Q760" s="235"/>
      <c r="R760" s="235"/>
      <c r="S760" s="235"/>
      <c r="T760" s="235"/>
      <c r="U760" s="235"/>
      <c r="V760" s="235"/>
    </row>
    <row r="761" spans="1:22" ht="12.75" customHeight="1">
      <c r="A761" s="235"/>
      <c r="B761" s="235"/>
      <c r="C761" s="235"/>
      <c r="D761" s="235"/>
      <c r="E761" s="235"/>
      <c r="F761" s="235"/>
      <c r="G761" s="235"/>
      <c r="H761" s="235"/>
      <c r="I761" s="235"/>
      <c r="J761" s="235"/>
      <c r="K761" s="235"/>
      <c r="L761" s="235"/>
      <c r="M761" s="235"/>
      <c r="N761" s="235"/>
      <c r="O761" s="235"/>
      <c r="P761" s="235"/>
      <c r="Q761" s="235"/>
      <c r="R761" s="235"/>
      <c r="S761" s="235"/>
      <c r="T761" s="235"/>
      <c r="U761" s="235"/>
      <c r="V761" s="235"/>
    </row>
    <row r="762" spans="1:22" ht="12.75" customHeight="1">
      <c r="A762" s="235"/>
      <c r="B762" s="235"/>
      <c r="C762" s="235"/>
      <c r="D762" s="235"/>
      <c r="E762" s="235"/>
      <c r="F762" s="235"/>
      <c r="G762" s="235"/>
      <c r="H762" s="235"/>
      <c r="I762" s="235"/>
      <c r="J762" s="235"/>
      <c r="K762" s="235"/>
      <c r="L762" s="235"/>
      <c r="M762" s="235"/>
      <c r="N762" s="235"/>
      <c r="O762" s="235"/>
      <c r="P762" s="235"/>
      <c r="Q762" s="235"/>
      <c r="R762" s="235"/>
      <c r="S762" s="235"/>
      <c r="T762" s="235"/>
      <c r="U762" s="235"/>
      <c r="V762" s="235"/>
    </row>
    <row r="763" spans="1:22" ht="12.75" customHeight="1">
      <c r="A763" s="235"/>
      <c r="B763" s="235"/>
      <c r="C763" s="235"/>
      <c r="D763" s="235"/>
      <c r="E763" s="235"/>
      <c r="F763" s="235"/>
      <c r="G763" s="235"/>
      <c r="H763" s="235"/>
      <c r="I763" s="235"/>
      <c r="J763" s="235"/>
      <c r="K763" s="235"/>
      <c r="L763" s="235"/>
      <c r="M763" s="235"/>
      <c r="N763" s="235"/>
      <c r="O763" s="235"/>
      <c r="P763" s="235"/>
      <c r="Q763" s="235"/>
      <c r="R763" s="235"/>
      <c r="S763" s="235"/>
      <c r="T763" s="235"/>
      <c r="U763" s="235"/>
      <c r="V763" s="235"/>
    </row>
    <row r="764" spans="1:22" ht="12.75" customHeight="1">
      <c r="A764" s="235"/>
      <c r="B764" s="235"/>
      <c r="C764" s="235"/>
      <c r="D764" s="235"/>
      <c r="E764" s="235"/>
      <c r="F764" s="235"/>
      <c r="G764" s="235"/>
      <c r="H764" s="235"/>
      <c r="I764" s="235"/>
      <c r="J764" s="235"/>
      <c r="K764" s="235"/>
      <c r="L764" s="235"/>
      <c r="M764" s="235"/>
      <c r="N764" s="235"/>
      <c r="O764" s="235"/>
      <c r="P764" s="235"/>
      <c r="Q764" s="235"/>
      <c r="R764" s="235"/>
      <c r="S764" s="235"/>
      <c r="T764" s="235"/>
      <c r="U764" s="235"/>
      <c r="V764" s="235"/>
    </row>
    <row r="765" spans="1:22" ht="12.75" customHeight="1">
      <c r="A765" s="235"/>
      <c r="B765" s="235"/>
      <c r="C765" s="235"/>
      <c r="D765" s="235"/>
      <c r="E765" s="235"/>
      <c r="F765" s="235"/>
      <c r="G765" s="235"/>
      <c r="H765" s="235"/>
      <c r="I765" s="235"/>
      <c r="J765" s="235"/>
      <c r="K765" s="235"/>
      <c r="L765" s="235"/>
      <c r="M765" s="235"/>
      <c r="N765" s="235"/>
      <c r="O765" s="235"/>
      <c r="P765" s="235"/>
      <c r="Q765" s="235"/>
      <c r="R765" s="235"/>
      <c r="S765" s="235"/>
      <c r="T765" s="235"/>
      <c r="U765" s="235"/>
      <c r="V765" s="235"/>
    </row>
    <row r="766" spans="1:22" ht="12.75" customHeight="1">
      <c r="A766" s="235"/>
      <c r="B766" s="235"/>
      <c r="C766" s="235"/>
      <c r="D766" s="235"/>
      <c r="E766" s="235"/>
      <c r="F766" s="235"/>
      <c r="G766" s="235"/>
      <c r="H766" s="235"/>
      <c r="I766" s="235"/>
      <c r="J766" s="235"/>
      <c r="K766" s="235"/>
      <c r="L766" s="235"/>
      <c r="M766" s="235"/>
      <c r="N766" s="235"/>
      <c r="O766" s="235"/>
      <c r="P766" s="235"/>
      <c r="Q766" s="235"/>
      <c r="R766" s="235"/>
      <c r="S766" s="235"/>
      <c r="T766" s="235"/>
      <c r="U766" s="235"/>
      <c r="V766" s="235"/>
    </row>
    <row r="767" spans="1:22" ht="12.75" customHeight="1">
      <c r="A767" s="235"/>
      <c r="B767" s="235"/>
      <c r="C767" s="235"/>
      <c r="D767" s="235"/>
      <c r="E767" s="235"/>
      <c r="F767" s="235"/>
      <c r="G767" s="235"/>
      <c r="H767" s="235"/>
      <c r="I767" s="235"/>
      <c r="J767" s="235"/>
      <c r="K767" s="235"/>
      <c r="L767" s="235"/>
      <c r="M767" s="235"/>
      <c r="N767" s="235"/>
      <c r="O767" s="235"/>
      <c r="P767" s="235"/>
      <c r="Q767" s="235"/>
      <c r="R767" s="235"/>
      <c r="S767" s="235"/>
      <c r="T767" s="235"/>
      <c r="U767" s="235"/>
      <c r="V767" s="235"/>
    </row>
    <row r="768" spans="1:22" ht="12.75" customHeight="1">
      <c r="A768" s="235"/>
      <c r="B768" s="235"/>
      <c r="C768" s="235"/>
      <c r="D768" s="235"/>
      <c r="E768" s="235"/>
      <c r="F768" s="235"/>
      <c r="G768" s="235"/>
      <c r="H768" s="235"/>
      <c r="I768" s="235"/>
      <c r="J768" s="235"/>
      <c r="K768" s="235"/>
      <c r="L768" s="235"/>
      <c r="M768" s="235"/>
      <c r="N768" s="235"/>
      <c r="O768" s="235"/>
      <c r="P768" s="235"/>
      <c r="Q768" s="235"/>
      <c r="R768" s="235"/>
      <c r="S768" s="235"/>
      <c r="T768" s="235"/>
      <c r="U768" s="235"/>
      <c r="V768" s="235"/>
    </row>
    <row r="769" spans="1:22" ht="12.75" customHeight="1">
      <c r="A769" s="235"/>
      <c r="B769" s="235"/>
      <c r="C769" s="235"/>
      <c r="D769" s="235"/>
      <c r="E769" s="235"/>
      <c r="F769" s="235"/>
      <c r="G769" s="235"/>
      <c r="H769" s="235"/>
      <c r="I769" s="235"/>
      <c r="J769" s="235"/>
      <c r="K769" s="235"/>
      <c r="L769" s="235"/>
      <c r="M769" s="235"/>
      <c r="N769" s="235"/>
      <c r="O769" s="235"/>
      <c r="P769" s="235"/>
      <c r="Q769" s="235"/>
      <c r="R769" s="235"/>
      <c r="S769" s="235"/>
      <c r="T769" s="235"/>
      <c r="U769" s="235"/>
      <c r="V769" s="235"/>
    </row>
    <row r="770" spans="1:22" ht="12.75" customHeight="1">
      <c r="A770" s="235"/>
      <c r="B770" s="235"/>
      <c r="C770" s="235"/>
      <c r="D770" s="235"/>
      <c r="E770" s="235"/>
      <c r="F770" s="235"/>
      <c r="G770" s="235"/>
      <c r="H770" s="235"/>
      <c r="I770" s="235"/>
      <c r="J770" s="235"/>
      <c r="K770" s="235"/>
      <c r="L770" s="235"/>
      <c r="M770" s="235"/>
      <c r="N770" s="235"/>
      <c r="O770" s="235"/>
      <c r="P770" s="235"/>
      <c r="Q770" s="235"/>
      <c r="R770" s="235"/>
      <c r="S770" s="235"/>
      <c r="T770" s="235"/>
      <c r="U770" s="235"/>
      <c r="V770" s="235"/>
    </row>
    <row r="771" spans="1:22" ht="12.75" customHeight="1">
      <c r="A771" s="235"/>
      <c r="B771" s="235"/>
      <c r="C771" s="235"/>
      <c r="D771" s="235"/>
      <c r="E771" s="235"/>
      <c r="F771" s="235"/>
      <c r="G771" s="235"/>
      <c r="H771" s="235"/>
      <c r="I771" s="235"/>
      <c r="J771" s="235"/>
      <c r="K771" s="235"/>
      <c r="L771" s="235"/>
      <c r="M771" s="235"/>
      <c r="N771" s="235"/>
      <c r="O771" s="235"/>
      <c r="P771" s="235"/>
      <c r="Q771" s="235"/>
      <c r="R771" s="235"/>
      <c r="S771" s="235"/>
      <c r="T771" s="235"/>
      <c r="U771" s="235"/>
      <c r="V771" s="235"/>
    </row>
    <row r="772" spans="1:22" ht="12.75" customHeight="1">
      <c r="A772" s="235"/>
      <c r="B772" s="235"/>
      <c r="C772" s="235"/>
      <c r="D772" s="235"/>
      <c r="E772" s="235"/>
      <c r="F772" s="235"/>
      <c r="G772" s="235"/>
      <c r="H772" s="235"/>
      <c r="I772" s="235"/>
      <c r="J772" s="235"/>
      <c r="K772" s="235"/>
      <c r="L772" s="235"/>
      <c r="M772" s="235"/>
      <c r="N772" s="235"/>
      <c r="O772" s="235"/>
      <c r="P772" s="235"/>
      <c r="Q772" s="235"/>
      <c r="R772" s="235"/>
      <c r="S772" s="235"/>
      <c r="T772" s="235"/>
      <c r="U772" s="235"/>
      <c r="V772" s="235"/>
    </row>
    <row r="773" spans="1:22" ht="12.75" customHeight="1">
      <c r="A773" s="235"/>
      <c r="B773" s="235"/>
      <c r="C773" s="235"/>
      <c r="D773" s="235"/>
      <c r="E773" s="235"/>
      <c r="F773" s="235"/>
      <c r="G773" s="235"/>
      <c r="H773" s="235"/>
      <c r="I773" s="235"/>
      <c r="J773" s="235"/>
      <c r="K773" s="235"/>
      <c r="L773" s="235"/>
      <c r="M773" s="235"/>
      <c r="N773" s="235"/>
      <c r="O773" s="235"/>
      <c r="P773" s="235"/>
      <c r="Q773" s="235"/>
      <c r="R773" s="235"/>
      <c r="S773" s="235"/>
      <c r="T773" s="235"/>
      <c r="U773" s="235"/>
      <c r="V773" s="235"/>
    </row>
    <row r="774" spans="1:22" ht="12.75" customHeight="1">
      <c r="A774" s="235"/>
      <c r="B774" s="235"/>
      <c r="C774" s="235"/>
      <c r="D774" s="235"/>
      <c r="E774" s="235"/>
      <c r="F774" s="235"/>
      <c r="G774" s="235"/>
      <c r="H774" s="235"/>
      <c r="I774" s="235"/>
      <c r="J774" s="235"/>
      <c r="K774" s="235"/>
      <c r="L774" s="235"/>
      <c r="M774" s="235"/>
      <c r="N774" s="235"/>
      <c r="O774" s="235"/>
      <c r="P774" s="235"/>
      <c r="Q774" s="235"/>
      <c r="R774" s="235"/>
      <c r="S774" s="235"/>
      <c r="T774" s="235"/>
      <c r="U774" s="235"/>
      <c r="V774" s="235"/>
    </row>
    <row r="775" spans="1:22" ht="12.75" customHeight="1">
      <c r="A775" s="235"/>
      <c r="B775" s="235"/>
      <c r="C775" s="235"/>
      <c r="D775" s="235"/>
      <c r="E775" s="235"/>
      <c r="F775" s="235"/>
      <c r="G775" s="235"/>
      <c r="H775" s="235"/>
      <c r="I775" s="235"/>
      <c r="J775" s="235"/>
      <c r="K775" s="235"/>
      <c r="L775" s="235"/>
      <c r="M775" s="235"/>
      <c r="N775" s="235"/>
      <c r="O775" s="235"/>
      <c r="P775" s="235"/>
      <c r="Q775" s="235"/>
      <c r="R775" s="235"/>
      <c r="S775" s="235"/>
      <c r="T775" s="235"/>
      <c r="U775" s="235"/>
      <c r="V775" s="235"/>
    </row>
    <row r="776" spans="1:22" ht="12.75" customHeight="1">
      <c r="A776" s="235"/>
      <c r="B776" s="235"/>
      <c r="C776" s="235"/>
      <c r="D776" s="235"/>
      <c r="E776" s="235"/>
      <c r="F776" s="235"/>
      <c r="G776" s="235"/>
      <c r="H776" s="235"/>
      <c r="I776" s="235"/>
      <c r="J776" s="235"/>
      <c r="K776" s="235"/>
      <c r="L776" s="235"/>
      <c r="M776" s="235"/>
      <c r="N776" s="235"/>
      <c r="O776" s="235"/>
      <c r="P776" s="235"/>
      <c r="Q776" s="235"/>
      <c r="R776" s="235"/>
      <c r="S776" s="235"/>
      <c r="T776" s="235"/>
      <c r="U776" s="235"/>
      <c r="V776" s="235"/>
    </row>
    <row r="777" spans="1:22" ht="12.75" customHeight="1">
      <c r="A777" s="235"/>
      <c r="B777" s="235"/>
      <c r="C777" s="235"/>
      <c r="D777" s="235"/>
      <c r="E777" s="235"/>
      <c r="F777" s="235"/>
      <c r="G777" s="235"/>
      <c r="H777" s="235"/>
      <c r="I777" s="235"/>
      <c r="J777" s="235"/>
      <c r="K777" s="235"/>
      <c r="L777" s="235"/>
      <c r="M777" s="235"/>
      <c r="N777" s="235"/>
      <c r="O777" s="235"/>
      <c r="P777" s="235"/>
      <c r="Q777" s="235"/>
      <c r="R777" s="235"/>
      <c r="S777" s="235"/>
      <c r="T777" s="235"/>
      <c r="U777" s="235"/>
      <c r="V777" s="235"/>
    </row>
    <row r="778" spans="1:22" ht="12.75" customHeight="1">
      <c r="A778" s="235"/>
      <c r="B778" s="235"/>
      <c r="C778" s="235"/>
      <c r="D778" s="235"/>
      <c r="E778" s="235"/>
      <c r="F778" s="235"/>
      <c r="G778" s="235"/>
      <c r="H778" s="235"/>
      <c r="I778" s="235"/>
      <c r="J778" s="235"/>
      <c r="K778" s="235"/>
      <c r="L778" s="235"/>
      <c r="M778" s="235"/>
      <c r="N778" s="235"/>
      <c r="O778" s="235"/>
      <c r="P778" s="235"/>
      <c r="Q778" s="235"/>
      <c r="R778" s="235"/>
      <c r="S778" s="235"/>
      <c r="T778" s="235"/>
      <c r="U778" s="235"/>
      <c r="V778" s="235"/>
    </row>
    <row r="779" spans="1:22" ht="12.75" customHeight="1">
      <c r="A779" s="235"/>
      <c r="B779" s="235"/>
      <c r="C779" s="235"/>
      <c r="D779" s="235"/>
      <c r="E779" s="235"/>
      <c r="F779" s="235"/>
      <c r="G779" s="235"/>
      <c r="H779" s="235"/>
      <c r="I779" s="235"/>
      <c r="J779" s="235"/>
      <c r="K779" s="235"/>
      <c r="L779" s="235"/>
      <c r="M779" s="235"/>
      <c r="N779" s="235"/>
      <c r="O779" s="235"/>
      <c r="P779" s="235"/>
      <c r="Q779" s="235"/>
      <c r="R779" s="235"/>
      <c r="S779" s="235"/>
      <c r="T779" s="235"/>
      <c r="U779" s="235"/>
      <c r="V779" s="235"/>
    </row>
    <row r="780" spans="1:22" ht="12.75" customHeight="1">
      <c r="A780" s="235"/>
      <c r="B780" s="235"/>
      <c r="C780" s="235"/>
      <c r="D780" s="235"/>
      <c r="E780" s="235"/>
      <c r="F780" s="235"/>
      <c r="G780" s="235"/>
      <c r="H780" s="235"/>
      <c r="I780" s="235"/>
      <c r="J780" s="235"/>
      <c r="K780" s="235"/>
      <c r="L780" s="235"/>
      <c r="M780" s="235"/>
      <c r="N780" s="235"/>
      <c r="O780" s="235"/>
      <c r="P780" s="235"/>
      <c r="Q780" s="235"/>
      <c r="R780" s="235"/>
      <c r="S780" s="235"/>
      <c r="T780" s="235"/>
      <c r="U780" s="235"/>
      <c r="V780" s="235"/>
    </row>
    <row r="781" spans="1:22" ht="12.75" customHeight="1">
      <c r="A781" s="235"/>
      <c r="B781" s="235"/>
      <c r="C781" s="235"/>
      <c r="D781" s="235"/>
      <c r="E781" s="235"/>
      <c r="F781" s="235"/>
      <c r="G781" s="235"/>
      <c r="H781" s="235"/>
      <c r="I781" s="235"/>
      <c r="J781" s="235"/>
      <c r="K781" s="235"/>
      <c r="L781" s="235"/>
      <c r="M781" s="235"/>
      <c r="N781" s="235"/>
      <c r="O781" s="235"/>
      <c r="P781" s="235"/>
      <c r="Q781" s="235"/>
      <c r="R781" s="235"/>
      <c r="S781" s="235"/>
      <c r="T781" s="235"/>
      <c r="U781" s="235"/>
      <c r="V781" s="235"/>
    </row>
    <row r="782" spans="1:22" ht="12.75" customHeight="1">
      <c r="A782" s="235"/>
      <c r="B782" s="235"/>
      <c r="C782" s="235"/>
      <c r="D782" s="235"/>
      <c r="E782" s="235"/>
      <c r="F782" s="235"/>
      <c r="G782" s="235"/>
      <c r="H782" s="235"/>
      <c r="I782" s="235"/>
      <c r="J782" s="235"/>
      <c r="K782" s="235"/>
      <c r="L782" s="235"/>
      <c r="M782" s="235"/>
      <c r="N782" s="235"/>
      <c r="O782" s="235"/>
      <c r="P782" s="235"/>
      <c r="Q782" s="235"/>
      <c r="R782" s="235"/>
      <c r="S782" s="235"/>
      <c r="T782" s="235"/>
      <c r="U782" s="235"/>
      <c r="V782" s="235"/>
    </row>
    <row r="783" spans="1:22" ht="12.75" customHeight="1">
      <c r="A783" s="235"/>
      <c r="B783" s="235"/>
      <c r="C783" s="235"/>
      <c r="D783" s="235"/>
      <c r="E783" s="235"/>
      <c r="F783" s="235"/>
      <c r="G783" s="235"/>
      <c r="H783" s="235"/>
      <c r="I783" s="235"/>
      <c r="J783" s="235"/>
      <c r="K783" s="235"/>
      <c r="L783" s="235"/>
      <c r="M783" s="235"/>
      <c r="N783" s="235"/>
      <c r="O783" s="235"/>
      <c r="P783" s="235"/>
      <c r="Q783" s="235"/>
      <c r="R783" s="235"/>
      <c r="S783" s="235"/>
      <c r="T783" s="235"/>
      <c r="U783" s="235"/>
      <c r="V783" s="235"/>
    </row>
    <row r="784" spans="1:22" ht="12.75" customHeight="1">
      <c r="A784" s="235"/>
      <c r="B784" s="235"/>
      <c r="C784" s="235"/>
      <c r="D784" s="235"/>
      <c r="E784" s="235"/>
      <c r="F784" s="235"/>
      <c r="G784" s="235"/>
      <c r="H784" s="235"/>
      <c r="I784" s="235"/>
      <c r="J784" s="235"/>
      <c r="K784" s="235"/>
      <c r="L784" s="235"/>
      <c r="M784" s="235"/>
      <c r="N784" s="235"/>
      <c r="O784" s="235"/>
      <c r="P784" s="235"/>
      <c r="Q784" s="235"/>
      <c r="R784" s="235"/>
      <c r="S784" s="235"/>
      <c r="T784" s="235"/>
      <c r="U784" s="235"/>
      <c r="V784" s="235"/>
    </row>
    <row r="785" spans="1:22" ht="12.75" customHeight="1">
      <c r="A785" s="235"/>
      <c r="B785" s="235"/>
      <c r="C785" s="235"/>
      <c r="D785" s="235"/>
      <c r="E785" s="235"/>
      <c r="F785" s="235"/>
      <c r="G785" s="235"/>
      <c r="H785" s="235"/>
      <c r="I785" s="235"/>
      <c r="J785" s="235"/>
      <c r="K785" s="235"/>
      <c r="L785" s="235"/>
      <c r="M785" s="235"/>
      <c r="N785" s="235"/>
      <c r="O785" s="235"/>
      <c r="P785" s="235"/>
      <c r="Q785" s="235"/>
      <c r="R785" s="235"/>
      <c r="S785" s="235"/>
      <c r="T785" s="235"/>
      <c r="U785" s="235"/>
      <c r="V785" s="235"/>
    </row>
    <row r="786" spans="1:22" ht="12.75" customHeight="1">
      <c r="A786" s="235"/>
      <c r="B786" s="235"/>
      <c r="C786" s="235"/>
      <c r="D786" s="235"/>
      <c r="E786" s="235"/>
      <c r="F786" s="235"/>
      <c r="G786" s="235"/>
      <c r="H786" s="235"/>
      <c r="I786" s="235"/>
      <c r="J786" s="235"/>
      <c r="K786" s="235"/>
      <c r="L786" s="235"/>
      <c r="M786" s="235"/>
      <c r="N786" s="235"/>
      <c r="O786" s="235"/>
      <c r="P786" s="235"/>
      <c r="Q786" s="235"/>
      <c r="R786" s="235"/>
      <c r="S786" s="235"/>
      <c r="T786" s="235"/>
      <c r="U786" s="235"/>
      <c r="V786" s="235"/>
    </row>
    <row r="787" spans="1:22" ht="12.75" customHeight="1">
      <c r="A787" s="235"/>
      <c r="B787" s="235"/>
      <c r="C787" s="235"/>
      <c r="D787" s="235"/>
      <c r="E787" s="235"/>
      <c r="F787" s="235"/>
      <c r="G787" s="235"/>
      <c r="H787" s="235"/>
      <c r="I787" s="235"/>
      <c r="J787" s="235"/>
      <c r="K787" s="235"/>
      <c r="L787" s="235"/>
      <c r="M787" s="235"/>
      <c r="N787" s="235"/>
      <c r="O787" s="235"/>
      <c r="P787" s="235"/>
      <c r="Q787" s="235"/>
      <c r="R787" s="235"/>
      <c r="S787" s="235"/>
      <c r="T787" s="235"/>
      <c r="U787" s="235"/>
      <c r="V787" s="235"/>
    </row>
    <row r="788" spans="1:22" ht="12.75" customHeight="1">
      <c r="A788" s="235"/>
      <c r="B788" s="235"/>
      <c r="C788" s="235"/>
      <c r="D788" s="235"/>
      <c r="E788" s="235"/>
      <c r="F788" s="235"/>
      <c r="G788" s="235"/>
      <c r="H788" s="235"/>
      <c r="I788" s="235"/>
      <c r="J788" s="235"/>
      <c r="K788" s="235"/>
      <c r="L788" s="235"/>
      <c r="M788" s="235"/>
      <c r="N788" s="235"/>
      <c r="O788" s="235"/>
      <c r="P788" s="235"/>
      <c r="Q788" s="235"/>
      <c r="R788" s="235"/>
      <c r="S788" s="235"/>
      <c r="T788" s="235"/>
      <c r="U788" s="235"/>
      <c r="V788" s="235"/>
    </row>
    <row r="789" spans="1:22" ht="12.75" customHeight="1">
      <c r="A789" s="235"/>
      <c r="B789" s="235"/>
      <c r="C789" s="235"/>
      <c r="D789" s="235"/>
      <c r="E789" s="235"/>
      <c r="F789" s="235"/>
      <c r="G789" s="235"/>
      <c r="H789" s="235"/>
      <c r="I789" s="235"/>
      <c r="J789" s="235"/>
      <c r="K789" s="235"/>
      <c r="L789" s="235"/>
      <c r="M789" s="235"/>
      <c r="N789" s="235"/>
      <c r="O789" s="235"/>
      <c r="P789" s="235"/>
      <c r="Q789" s="235"/>
      <c r="R789" s="235"/>
      <c r="S789" s="235"/>
      <c r="T789" s="235"/>
      <c r="U789" s="235"/>
      <c r="V789" s="235"/>
    </row>
    <row r="790" spans="1:22" ht="12.75" customHeight="1">
      <c r="A790" s="235"/>
      <c r="B790" s="235"/>
      <c r="C790" s="235"/>
      <c r="D790" s="235"/>
      <c r="E790" s="235"/>
      <c r="F790" s="235"/>
      <c r="G790" s="235"/>
      <c r="H790" s="235"/>
      <c r="I790" s="235"/>
      <c r="J790" s="235"/>
      <c r="K790" s="235"/>
      <c r="L790" s="235"/>
      <c r="M790" s="235"/>
      <c r="N790" s="235"/>
      <c r="O790" s="235"/>
      <c r="P790" s="235"/>
      <c r="Q790" s="235"/>
      <c r="R790" s="235"/>
      <c r="S790" s="235"/>
      <c r="T790" s="235"/>
      <c r="U790" s="235"/>
      <c r="V790" s="235"/>
    </row>
    <row r="791" spans="1:22" ht="12.75" customHeight="1">
      <c r="A791" s="235"/>
      <c r="B791" s="235"/>
      <c r="C791" s="235"/>
      <c r="D791" s="235"/>
      <c r="E791" s="235"/>
      <c r="F791" s="235"/>
      <c r="G791" s="235"/>
      <c r="H791" s="235"/>
      <c r="I791" s="235"/>
      <c r="J791" s="235"/>
      <c r="K791" s="235"/>
      <c r="L791" s="235"/>
      <c r="M791" s="235"/>
      <c r="N791" s="235"/>
      <c r="O791" s="235"/>
      <c r="P791" s="235"/>
      <c r="Q791" s="235"/>
      <c r="R791" s="235"/>
      <c r="S791" s="235"/>
      <c r="T791" s="235"/>
      <c r="U791" s="235"/>
      <c r="V791" s="235"/>
    </row>
    <row r="792" spans="1:22" ht="12.75" customHeight="1">
      <c r="A792" s="235"/>
      <c r="B792" s="235"/>
      <c r="C792" s="235"/>
      <c r="D792" s="235"/>
      <c r="E792" s="235"/>
      <c r="F792" s="235"/>
      <c r="G792" s="235"/>
      <c r="H792" s="235"/>
      <c r="I792" s="235"/>
      <c r="J792" s="235"/>
      <c r="K792" s="235"/>
      <c r="L792" s="235"/>
      <c r="M792" s="235"/>
      <c r="N792" s="235"/>
      <c r="O792" s="235"/>
      <c r="P792" s="235"/>
      <c r="Q792" s="235"/>
      <c r="R792" s="235"/>
      <c r="S792" s="235"/>
      <c r="T792" s="235"/>
      <c r="U792" s="235"/>
      <c r="V792" s="235"/>
    </row>
    <row r="793" spans="1:22" ht="12.75" customHeight="1">
      <c r="A793" s="235"/>
      <c r="B793" s="235"/>
      <c r="C793" s="235"/>
      <c r="D793" s="235"/>
      <c r="E793" s="235"/>
      <c r="F793" s="235"/>
      <c r="G793" s="235"/>
      <c r="H793" s="235"/>
      <c r="I793" s="235"/>
      <c r="J793" s="235"/>
      <c r="K793" s="235"/>
      <c r="L793" s="235"/>
      <c r="M793" s="235"/>
      <c r="N793" s="235"/>
      <c r="O793" s="235"/>
      <c r="P793" s="235"/>
      <c r="Q793" s="235"/>
      <c r="R793" s="235"/>
      <c r="S793" s="235"/>
      <c r="T793" s="235"/>
      <c r="U793" s="235"/>
      <c r="V793" s="235"/>
    </row>
    <row r="794" spans="1:22" ht="12.75" customHeight="1">
      <c r="A794" s="235"/>
      <c r="B794" s="235"/>
      <c r="C794" s="235"/>
      <c r="D794" s="235"/>
      <c r="E794" s="235"/>
      <c r="F794" s="235"/>
      <c r="G794" s="235"/>
      <c r="H794" s="235"/>
      <c r="I794" s="235"/>
      <c r="J794" s="235"/>
      <c r="K794" s="235"/>
      <c r="L794" s="235"/>
      <c r="M794" s="235"/>
      <c r="N794" s="235"/>
      <c r="O794" s="235"/>
      <c r="P794" s="235"/>
      <c r="Q794" s="235"/>
      <c r="R794" s="235"/>
      <c r="S794" s="235"/>
      <c r="T794" s="235"/>
      <c r="U794" s="235"/>
      <c r="V794" s="235"/>
    </row>
    <row r="795" spans="1:22" ht="12.75" customHeight="1">
      <c r="A795" s="235"/>
      <c r="B795" s="235"/>
      <c r="C795" s="235"/>
      <c r="D795" s="235"/>
      <c r="E795" s="235"/>
      <c r="F795" s="235"/>
      <c r="G795" s="235"/>
      <c r="H795" s="235"/>
      <c r="I795" s="235"/>
      <c r="J795" s="235"/>
      <c r="K795" s="235"/>
      <c r="L795" s="235"/>
      <c r="M795" s="235"/>
      <c r="N795" s="235"/>
      <c r="O795" s="235"/>
      <c r="P795" s="235"/>
      <c r="Q795" s="235"/>
      <c r="R795" s="235"/>
      <c r="S795" s="235"/>
      <c r="T795" s="235"/>
      <c r="U795" s="235"/>
      <c r="V795" s="235"/>
    </row>
    <row r="796" spans="1:22" ht="12.75" customHeight="1">
      <c r="A796" s="235"/>
      <c r="B796" s="235"/>
      <c r="C796" s="235"/>
      <c r="D796" s="235"/>
      <c r="E796" s="235"/>
      <c r="F796" s="235"/>
      <c r="G796" s="235"/>
      <c r="H796" s="235"/>
      <c r="I796" s="235"/>
      <c r="J796" s="235"/>
      <c r="K796" s="235"/>
      <c r="L796" s="235"/>
      <c r="M796" s="235"/>
      <c r="N796" s="235"/>
      <c r="O796" s="235"/>
      <c r="P796" s="235"/>
      <c r="Q796" s="235"/>
      <c r="R796" s="235"/>
      <c r="S796" s="235"/>
      <c r="T796" s="235"/>
      <c r="U796" s="235"/>
      <c r="V796" s="235"/>
    </row>
    <row r="797" spans="1:22" ht="12.75" customHeight="1">
      <c r="A797" s="235"/>
      <c r="B797" s="235"/>
      <c r="C797" s="235"/>
      <c r="D797" s="235"/>
      <c r="E797" s="235"/>
      <c r="F797" s="235"/>
      <c r="G797" s="235"/>
      <c r="H797" s="235"/>
      <c r="I797" s="235"/>
      <c r="J797" s="235"/>
      <c r="K797" s="235"/>
      <c r="L797" s="235"/>
      <c r="M797" s="235"/>
      <c r="N797" s="235"/>
      <c r="O797" s="235"/>
      <c r="P797" s="235"/>
      <c r="Q797" s="235"/>
      <c r="R797" s="235"/>
      <c r="S797" s="235"/>
      <c r="T797" s="235"/>
      <c r="U797" s="235"/>
      <c r="V797" s="235"/>
    </row>
    <row r="798" spans="1:22" ht="12.75" customHeight="1">
      <c r="A798" s="235"/>
      <c r="B798" s="235"/>
      <c r="C798" s="235"/>
      <c r="D798" s="235"/>
      <c r="E798" s="235"/>
      <c r="F798" s="235"/>
      <c r="G798" s="235"/>
      <c r="H798" s="235"/>
      <c r="I798" s="235"/>
      <c r="J798" s="235"/>
      <c r="K798" s="235"/>
      <c r="L798" s="235"/>
      <c r="M798" s="235"/>
      <c r="N798" s="235"/>
      <c r="O798" s="235"/>
      <c r="P798" s="235"/>
      <c r="Q798" s="235"/>
      <c r="R798" s="235"/>
      <c r="S798" s="235"/>
      <c r="T798" s="235"/>
      <c r="U798" s="235"/>
      <c r="V798" s="235"/>
    </row>
    <row r="799" spans="1:22" ht="12.75" customHeight="1">
      <c r="A799" s="235"/>
      <c r="B799" s="235"/>
      <c r="C799" s="235"/>
      <c r="D799" s="235"/>
      <c r="E799" s="235"/>
      <c r="F799" s="235"/>
      <c r="G799" s="235"/>
      <c r="H799" s="235"/>
      <c r="I799" s="235"/>
      <c r="J799" s="235"/>
      <c r="K799" s="235"/>
      <c r="L799" s="235"/>
      <c r="M799" s="235"/>
      <c r="N799" s="235"/>
      <c r="O799" s="235"/>
      <c r="P799" s="235"/>
      <c r="Q799" s="235"/>
      <c r="R799" s="235"/>
      <c r="S799" s="235"/>
      <c r="T799" s="235"/>
      <c r="U799" s="235"/>
      <c r="V799" s="235"/>
    </row>
    <row r="800" spans="1:22" ht="12.75" customHeight="1">
      <c r="A800" s="235"/>
      <c r="B800" s="235"/>
      <c r="C800" s="235"/>
      <c r="D800" s="235"/>
      <c r="E800" s="235"/>
      <c r="F800" s="235"/>
      <c r="G800" s="235"/>
      <c r="H800" s="235"/>
      <c r="I800" s="235"/>
      <c r="J800" s="235"/>
      <c r="K800" s="235"/>
      <c r="L800" s="235"/>
      <c r="M800" s="235"/>
      <c r="N800" s="235"/>
      <c r="O800" s="235"/>
      <c r="P800" s="235"/>
      <c r="Q800" s="235"/>
      <c r="R800" s="235"/>
      <c r="S800" s="235"/>
      <c r="T800" s="235"/>
      <c r="U800" s="235"/>
      <c r="V800" s="235"/>
    </row>
    <row r="801" spans="1:22" ht="12.75" customHeight="1">
      <c r="A801" s="235"/>
      <c r="B801" s="235"/>
      <c r="C801" s="235"/>
      <c r="D801" s="235"/>
      <c r="E801" s="235"/>
      <c r="F801" s="235"/>
      <c r="G801" s="235"/>
      <c r="H801" s="235"/>
      <c r="I801" s="235"/>
      <c r="J801" s="235"/>
      <c r="K801" s="235"/>
      <c r="L801" s="235"/>
      <c r="M801" s="235"/>
      <c r="N801" s="235"/>
      <c r="O801" s="235"/>
      <c r="P801" s="235"/>
      <c r="Q801" s="235"/>
      <c r="R801" s="235"/>
      <c r="S801" s="235"/>
      <c r="T801" s="235"/>
      <c r="U801" s="235"/>
      <c r="V801" s="235"/>
    </row>
    <row r="802" spans="1:22" ht="12.75" customHeight="1">
      <c r="A802" s="235"/>
      <c r="B802" s="235"/>
      <c r="C802" s="235"/>
      <c r="D802" s="235"/>
      <c r="E802" s="235"/>
      <c r="F802" s="235"/>
      <c r="G802" s="235"/>
      <c r="H802" s="235"/>
      <c r="I802" s="235"/>
      <c r="J802" s="235"/>
      <c r="K802" s="235"/>
      <c r="L802" s="235"/>
      <c r="M802" s="235"/>
      <c r="N802" s="235"/>
      <c r="O802" s="235"/>
      <c r="P802" s="235"/>
      <c r="Q802" s="235"/>
      <c r="R802" s="235"/>
      <c r="S802" s="235"/>
      <c r="T802" s="235"/>
      <c r="U802" s="235"/>
      <c r="V802" s="235"/>
    </row>
    <row r="803" spans="1:22" ht="12.75" customHeight="1">
      <c r="A803" s="235"/>
      <c r="B803" s="235"/>
      <c r="C803" s="235"/>
      <c r="D803" s="235"/>
      <c r="E803" s="235"/>
      <c r="F803" s="235"/>
      <c r="G803" s="235"/>
      <c r="H803" s="235"/>
      <c r="I803" s="235"/>
      <c r="J803" s="235"/>
      <c r="K803" s="235"/>
      <c r="L803" s="235"/>
      <c r="M803" s="235"/>
      <c r="N803" s="235"/>
      <c r="O803" s="235"/>
      <c r="P803" s="235"/>
      <c r="Q803" s="235"/>
      <c r="R803" s="235"/>
      <c r="S803" s="235"/>
      <c r="T803" s="235"/>
      <c r="U803" s="235"/>
      <c r="V803" s="235"/>
    </row>
    <row r="804" spans="1:22" ht="12.75" customHeight="1">
      <c r="A804" s="235"/>
      <c r="B804" s="235"/>
      <c r="C804" s="235"/>
      <c r="D804" s="235"/>
      <c r="E804" s="235"/>
      <c r="F804" s="235"/>
      <c r="G804" s="235"/>
      <c r="H804" s="235"/>
      <c r="I804" s="235"/>
      <c r="J804" s="235"/>
      <c r="K804" s="235"/>
      <c r="L804" s="235"/>
      <c r="M804" s="235"/>
      <c r="N804" s="235"/>
      <c r="O804" s="235"/>
      <c r="P804" s="235"/>
      <c r="Q804" s="235"/>
      <c r="R804" s="235"/>
      <c r="S804" s="235"/>
      <c r="T804" s="235"/>
      <c r="U804" s="235"/>
      <c r="V804" s="235"/>
    </row>
    <row r="805" spans="1:22" ht="12.75" customHeight="1">
      <c r="A805" s="235"/>
      <c r="B805" s="235"/>
      <c r="C805" s="235"/>
      <c r="D805" s="235"/>
      <c r="E805" s="235"/>
      <c r="F805" s="235"/>
      <c r="G805" s="235"/>
      <c r="H805" s="235"/>
      <c r="I805" s="235"/>
      <c r="J805" s="235"/>
      <c r="K805" s="235"/>
      <c r="L805" s="235"/>
      <c r="M805" s="235"/>
      <c r="N805" s="235"/>
      <c r="O805" s="235"/>
      <c r="P805" s="235"/>
      <c r="Q805" s="235"/>
      <c r="R805" s="235"/>
      <c r="S805" s="235"/>
      <c r="T805" s="235"/>
      <c r="U805" s="235"/>
      <c r="V805" s="235"/>
    </row>
    <row r="806" spans="1:22" ht="12.75" customHeight="1">
      <c r="A806" s="235"/>
      <c r="B806" s="235"/>
      <c r="C806" s="235"/>
      <c r="D806" s="235"/>
      <c r="E806" s="235"/>
      <c r="F806" s="235"/>
      <c r="G806" s="235"/>
      <c r="H806" s="235"/>
      <c r="I806" s="235"/>
      <c r="J806" s="235"/>
      <c r="K806" s="235"/>
      <c r="L806" s="235"/>
      <c r="M806" s="235"/>
      <c r="N806" s="235"/>
      <c r="O806" s="235"/>
      <c r="P806" s="235"/>
      <c r="Q806" s="235"/>
      <c r="R806" s="235"/>
      <c r="S806" s="235"/>
      <c r="T806" s="235"/>
      <c r="U806" s="235"/>
      <c r="V806" s="235"/>
    </row>
    <row r="807" spans="1:22" ht="12.75" customHeight="1">
      <c r="A807" s="235"/>
      <c r="B807" s="235"/>
      <c r="C807" s="235"/>
      <c r="D807" s="235"/>
      <c r="E807" s="235"/>
      <c r="F807" s="235"/>
      <c r="G807" s="235"/>
      <c r="H807" s="235"/>
      <c r="I807" s="235"/>
      <c r="J807" s="235"/>
      <c r="K807" s="235"/>
      <c r="L807" s="235"/>
      <c r="M807" s="235"/>
      <c r="N807" s="235"/>
      <c r="O807" s="235"/>
      <c r="P807" s="235"/>
      <c r="Q807" s="235"/>
      <c r="R807" s="235"/>
      <c r="S807" s="235"/>
      <c r="T807" s="235"/>
      <c r="U807" s="235"/>
      <c r="V807" s="235"/>
    </row>
    <row r="808" spans="1:22" ht="12.75" customHeight="1">
      <c r="A808" s="235"/>
      <c r="B808" s="235"/>
      <c r="C808" s="235"/>
      <c r="D808" s="235"/>
      <c r="E808" s="235"/>
      <c r="F808" s="235"/>
      <c r="G808" s="235"/>
      <c r="H808" s="235"/>
      <c r="I808" s="235"/>
      <c r="J808" s="235"/>
      <c r="K808" s="235"/>
      <c r="L808" s="235"/>
      <c r="M808" s="235"/>
      <c r="N808" s="235"/>
      <c r="O808" s="235"/>
      <c r="P808" s="235"/>
      <c r="Q808" s="235"/>
      <c r="R808" s="235"/>
      <c r="S808" s="235"/>
      <c r="T808" s="235"/>
      <c r="U808" s="235"/>
      <c r="V808" s="235"/>
    </row>
    <row r="809" spans="1:22" ht="12.75" customHeight="1">
      <c r="A809" s="235"/>
      <c r="B809" s="235"/>
      <c r="C809" s="235"/>
      <c r="D809" s="235"/>
      <c r="E809" s="235"/>
      <c r="F809" s="235"/>
      <c r="G809" s="235"/>
      <c r="H809" s="235"/>
      <c r="I809" s="235"/>
      <c r="J809" s="235"/>
      <c r="K809" s="235"/>
      <c r="L809" s="235"/>
      <c r="M809" s="235"/>
      <c r="N809" s="235"/>
      <c r="O809" s="235"/>
      <c r="P809" s="235"/>
      <c r="Q809" s="235"/>
      <c r="R809" s="235"/>
      <c r="S809" s="235"/>
      <c r="T809" s="235"/>
      <c r="U809" s="235"/>
      <c r="V809" s="235"/>
    </row>
    <row r="810" spans="1:22" ht="12.75" customHeight="1">
      <c r="A810" s="235"/>
      <c r="B810" s="235"/>
      <c r="C810" s="235"/>
      <c r="D810" s="235"/>
      <c r="E810" s="235"/>
      <c r="F810" s="235"/>
      <c r="G810" s="235"/>
      <c r="H810" s="235"/>
      <c r="I810" s="235"/>
      <c r="J810" s="235"/>
      <c r="K810" s="235"/>
      <c r="L810" s="235"/>
      <c r="M810" s="235"/>
      <c r="N810" s="235"/>
      <c r="O810" s="235"/>
      <c r="P810" s="235"/>
      <c r="Q810" s="235"/>
      <c r="R810" s="235"/>
      <c r="S810" s="235"/>
      <c r="T810" s="235"/>
      <c r="U810" s="235"/>
      <c r="V810" s="235"/>
    </row>
    <row r="811" spans="1:22" ht="12.75" customHeight="1">
      <c r="A811" s="235"/>
      <c r="B811" s="235"/>
      <c r="C811" s="235"/>
      <c r="D811" s="235"/>
      <c r="E811" s="235"/>
      <c r="F811" s="235"/>
      <c r="G811" s="235"/>
      <c r="H811" s="235"/>
      <c r="I811" s="235"/>
      <c r="J811" s="235"/>
      <c r="K811" s="235"/>
      <c r="L811" s="235"/>
      <c r="M811" s="235"/>
      <c r="N811" s="235"/>
      <c r="O811" s="235"/>
      <c r="P811" s="235"/>
      <c r="Q811" s="235"/>
      <c r="R811" s="235"/>
      <c r="S811" s="235"/>
      <c r="T811" s="235"/>
      <c r="U811" s="235"/>
      <c r="V811" s="235"/>
    </row>
    <row r="812" spans="1:22" ht="12.75" customHeight="1">
      <c r="A812" s="235"/>
      <c r="B812" s="235"/>
      <c r="C812" s="235"/>
      <c r="D812" s="235"/>
      <c r="E812" s="235"/>
      <c r="F812" s="235"/>
      <c r="G812" s="235"/>
      <c r="H812" s="235"/>
      <c r="I812" s="235"/>
      <c r="J812" s="235"/>
      <c r="K812" s="235"/>
      <c r="L812" s="235"/>
      <c r="M812" s="235"/>
      <c r="N812" s="235"/>
      <c r="O812" s="235"/>
      <c r="P812" s="235"/>
      <c r="Q812" s="235"/>
      <c r="R812" s="235"/>
      <c r="S812" s="235"/>
      <c r="T812" s="235"/>
      <c r="U812" s="235"/>
      <c r="V812" s="235"/>
    </row>
    <row r="813" spans="1:22" ht="12.75" customHeight="1">
      <c r="A813" s="235"/>
      <c r="B813" s="235"/>
      <c r="C813" s="235"/>
      <c r="D813" s="235"/>
      <c r="E813" s="235"/>
      <c r="F813" s="235"/>
      <c r="G813" s="235"/>
      <c r="H813" s="235"/>
      <c r="I813" s="235"/>
      <c r="J813" s="235"/>
      <c r="K813" s="235"/>
      <c r="L813" s="235"/>
      <c r="M813" s="235"/>
      <c r="N813" s="235"/>
      <c r="O813" s="235"/>
      <c r="P813" s="235"/>
      <c r="Q813" s="235"/>
      <c r="R813" s="235"/>
      <c r="S813" s="235"/>
      <c r="T813" s="235"/>
      <c r="U813" s="235"/>
      <c r="V813" s="235"/>
    </row>
    <row r="814" spans="1:22" ht="12.75" customHeight="1">
      <c r="A814" s="235"/>
      <c r="B814" s="235"/>
      <c r="C814" s="235"/>
      <c r="D814" s="235"/>
      <c r="E814" s="235"/>
      <c r="F814" s="235"/>
      <c r="G814" s="235"/>
      <c r="H814" s="235"/>
      <c r="I814" s="235"/>
      <c r="J814" s="235"/>
      <c r="K814" s="235"/>
      <c r="L814" s="235"/>
      <c r="M814" s="235"/>
      <c r="N814" s="235"/>
      <c r="O814" s="235"/>
      <c r="P814" s="235"/>
      <c r="Q814" s="235"/>
      <c r="R814" s="235"/>
      <c r="S814" s="235"/>
      <c r="T814" s="235"/>
      <c r="U814" s="235"/>
      <c r="V814" s="235"/>
    </row>
    <row r="815" spans="1:22" ht="12.75" customHeight="1">
      <c r="A815" s="235"/>
      <c r="B815" s="235"/>
      <c r="C815" s="235"/>
      <c r="D815" s="235"/>
      <c r="E815" s="235"/>
      <c r="F815" s="235"/>
      <c r="G815" s="235"/>
      <c r="H815" s="235"/>
      <c r="I815" s="235"/>
      <c r="J815" s="235"/>
      <c r="K815" s="235"/>
      <c r="L815" s="235"/>
      <c r="M815" s="235"/>
      <c r="N815" s="235"/>
      <c r="O815" s="235"/>
      <c r="P815" s="235"/>
      <c r="Q815" s="235"/>
      <c r="R815" s="235"/>
      <c r="S815" s="235"/>
      <c r="T815" s="235"/>
      <c r="U815" s="235"/>
      <c r="V815" s="235"/>
    </row>
    <row r="816" spans="1:22" ht="12.75" customHeight="1">
      <c r="A816" s="235"/>
      <c r="B816" s="235"/>
      <c r="C816" s="235"/>
      <c r="D816" s="235"/>
      <c r="E816" s="235"/>
      <c r="F816" s="235"/>
      <c r="G816" s="235"/>
      <c r="H816" s="235"/>
      <c r="I816" s="235"/>
      <c r="J816" s="235"/>
      <c r="K816" s="235"/>
      <c r="L816" s="235"/>
      <c r="M816" s="235"/>
      <c r="N816" s="235"/>
      <c r="O816" s="235"/>
      <c r="P816" s="235"/>
      <c r="Q816" s="235"/>
      <c r="R816" s="235"/>
      <c r="S816" s="235"/>
      <c r="T816" s="235"/>
      <c r="U816" s="235"/>
      <c r="V816" s="235"/>
    </row>
    <row r="817" spans="1:22" ht="12.75" customHeight="1">
      <c r="A817" s="235"/>
      <c r="B817" s="235"/>
      <c r="C817" s="235"/>
      <c r="D817" s="235"/>
      <c r="E817" s="235"/>
      <c r="F817" s="235"/>
      <c r="G817" s="235"/>
      <c r="H817" s="235"/>
      <c r="I817" s="235"/>
      <c r="J817" s="235"/>
      <c r="K817" s="235"/>
      <c r="L817" s="235"/>
      <c r="M817" s="235"/>
      <c r="N817" s="235"/>
      <c r="O817" s="235"/>
      <c r="P817" s="235"/>
      <c r="Q817" s="235"/>
      <c r="R817" s="235"/>
      <c r="S817" s="235"/>
      <c r="T817" s="235"/>
      <c r="U817" s="235"/>
      <c r="V817" s="235"/>
    </row>
    <row r="818" spans="1:22" ht="12.75" customHeight="1">
      <c r="A818" s="235"/>
      <c r="B818" s="235"/>
      <c r="C818" s="235"/>
      <c r="D818" s="235"/>
      <c r="E818" s="235"/>
      <c r="F818" s="235"/>
      <c r="G818" s="235"/>
      <c r="H818" s="235"/>
      <c r="I818" s="235"/>
      <c r="J818" s="235"/>
      <c r="K818" s="235"/>
      <c r="L818" s="235"/>
      <c r="M818" s="235"/>
      <c r="N818" s="235"/>
      <c r="O818" s="235"/>
      <c r="P818" s="235"/>
      <c r="Q818" s="235"/>
      <c r="R818" s="235"/>
      <c r="S818" s="235"/>
      <c r="T818" s="235"/>
      <c r="U818" s="235"/>
      <c r="V818" s="235"/>
    </row>
    <row r="819" spans="1:22" ht="12.75" customHeight="1">
      <c r="A819" s="235"/>
      <c r="B819" s="235"/>
      <c r="C819" s="235"/>
      <c r="D819" s="235"/>
      <c r="E819" s="235"/>
      <c r="F819" s="235"/>
      <c r="G819" s="235"/>
      <c r="H819" s="235"/>
      <c r="I819" s="235"/>
      <c r="J819" s="235"/>
      <c r="K819" s="235"/>
      <c r="L819" s="235"/>
      <c r="M819" s="235"/>
      <c r="N819" s="235"/>
      <c r="O819" s="235"/>
      <c r="P819" s="235"/>
      <c r="Q819" s="235"/>
      <c r="R819" s="235"/>
      <c r="S819" s="235"/>
      <c r="T819" s="235"/>
      <c r="U819" s="235"/>
      <c r="V819" s="235"/>
    </row>
    <row r="820" spans="1:22" ht="12.75" customHeight="1">
      <c r="A820" s="235"/>
      <c r="B820" s="235"/>
      <c r="C820" s="235"/>
      <c r="D820" s="235"/>
      <c r="E820" s="235"/>
      <c r="F820" s="235"/>
      <c r="G820" s="235"/>
      <c r="H820" s="235"/>
      <c r="I820" s="235"/>
      <c r="J820" s="235"/>
      <c r="K820" s="235"/>
      <c r="L820" s="235"/>
      <c r="M820" s="235"/>
      <c r="N820" s="235"/>
      <c r="O820" s="235"/>
      <c r="P820" s="235"/>
      <c r="Q820" s="235"/>
      <c r="R820" s="235"/>
      <c r="S820" s="235"/>
      <c r="T820" s="235"/>
      <c r="U820" s="235"/>
      <c r="V820" s="235"/>
    </row>
    <row r="821" spans="1:22" ht="12.75" customHeight="1">
      <c r="A821" s="235"/>
      <c r="B821" s="235"/>
      <c r="C821" s="235"/>
      <c r="D821" s="235"/>
      <c r="E821" s="235"/>
      <c r="F821" s="235"/>
      <c r="G821" s="235"/>
      <c r="H821" s="235"/>
      <c r="I821" s="235"/>
      <c r="J821" s="235"/>
      <c r="K821" s="235"/>
      <c r="L821" s="235"/>
      <c r="M821" s="235"/>
      <c r="N821" s="235"/>
      <c r="O821" s="235"/>
      <c r="P821" s="235"/>
      <c r="Q821" s="235"/>
      <c r="R821" s="235"/>
      <c r="S821" s="235"/>
      <c r="T821" s="235"/>
      <c r="U821" s="235"/>
      <c r="V821" s="235"/>
    </row>
    <row r="822" spans="1:22" ht="12.75" customHeight="1">
      <c r="A822" s="235"/>
      <c r="B822" s="235"/>
      <c r="C822" s="235"/>
      <c r="D822" s="235"/>
      <c r="E822" s="235"/>
      <c r="F822" s="235"/>
      <c r="G822" s="235"/>
      <c r="H822" s="235"/>
      <c r="I822" s="235"/>
      <c r="J822" s="235"/>
      <c r="K822" s="235"/>
      <c r="L822" s="235"/>
      <c r="M822" s="235"/>
      <c r="N822" s="235"/>
      <c r="O822" s="235"/>
      <c r="P822" s="235"/>
      <c r="Q822" s="235"/>
      <c r="R822" s="235"/>
      <c r="S822" s="235"/>
      <c r="T822" s="235"/>
      <c r="U822" s="235"/>
      <c r="V822" s="235"/>
    </row>
    <row r="823" spans="1:22" ht="12.75" customHeight="1">
      <c r="A823" s="235"/>
      <c r="B823" s="235"/>
      <c r="C823" s="235"/>
      <c r="D823" s="235"/>
      <c r="E823" s="235"/>
      <c r="F823" s="235"/>
      <c r="G823" s="235"/>
      <c r="H823" s="235"/>
      <c r="I823" s="235"/>
      <c r="J823" s="235"/>
      <c r="K823" s="235"/>
      <c r="L823" s="235"/>
      <c r="M823" s="235"/>
      <c r="N823" s="235"/>
      <c r="O823" s="235"/>
      <c r="P823" s="235"/>
      <c r="Q823" s="235"/>
      <c r="R823" s="235"/>
      <c r="S823" s="235"/>
      <c r="T823" s="235"/>
      <c r="U823" s="235"/>
      <c r="V823" s="235"/>
    </row>
    <row r="824" spans="1:22" ht="12.75" customHeight="1">
      <c r="A824" s="235"/>
      <c r="B824" s="235"/>
      <c r="C824" s="235"/>
      <c r="D824" s="235"/>
      <c r="E824" s="235"/>
      <c r="F824" s="235"/>
      <c r="G824" s="235"/>
      <c r="H824" s="235"/>
      <c r="I824" s="235"/>
      <c r="J824" s="235"/>
      <c r="K824" s="235"/>
      <c r="L824" s="235"/>
      <c r="M824" s="235"/>
      <c r="N824" s="235"/>
      <c r="O824" s="235"/>
      <c r="P824" s="235"/>
      <c r="Q824" s="235"/>
      <c r="R824" s="235"/>
      <c r="S824" s="235"/>
      <c r="T824" s="235"/>
      <c r="U824" s="235"/>
      <c r="V824" s="235"/>
    </row>
    <row r="825" spans="1:22" ht="12.75" customHeight="1">
      <c r="A825" s="235"/>
      <c r="B825" s="235"/>
      <c r="C825" s="235"/>
      <c r="D825" s="235"/>
      <c r="E825" s="235"/>
      <c r="F825" s="235"/>
      <c r="G825" s="235"/>
      <c r="H825" s="235"/>
      <c r="I825" s="235"/>
      <c r="J825" s="235"/>
      <c r="K825" s="235"/>
      <c r="L825" s="235"/>
      <c r="M825" s="235"/>
      <c r="N825" s="235"/>
      <c r="O825" s="235"/>
      <c r="P825" s="235"/>
      <c r="Q825" s="235"/>
      <c r="R825" s="235"/>
      <c r="S825" s="235"/>
      <c r="T825" s="235"/>
      <c r="U825" s="235"/>
      <c r="V825" s="235"/>
    </row>
    <row r="826" spans="1:22" ht="12.75" customHeight="1">
      <c r="A826" s="235"/>
      <c r="B826" s="235"/>
      <c r="C826" s="235"/>
      <c r="D826" s="235"/>
      <c r="E826" s="235"/>
      <c r="F826" s="235"/>
      <c r="G826" s="235"/>
      <c r="H826" s="235"/>
      <c r="I826" s="235"/>
      <c r="J826" s="235"/>
      <c r="K826" s="235"/>
      <c r="L826" s="235"/>
      <c r="M826" s="235"/>
      <c r="N826" s="235"/>
      <c r="O826" s="235"/>
      <c r="P826" s="235"/>
      <c r="Q826" s="235"/>
      <c r="R826" s="235"/>
      <c r="S826" s="235"/>
      <c r="T826" s="235"/>
      <c r="U826" s="235"/>
      <c r="V826" s="235"/>
    </row>
    <row r="827" spans="1:22" ht="12.75" customHeight="1">
      <c r="A827" s="235"/>
      <c r="B827" s="235"/>
      <c r="C827" s="235"/>
      <c r="D827" s="235"/>
      <c r="E827" s="235"/>
      <c r="F827" s="235"/>
      <c r="G827" s="235"/>
      <c r="H827" s="235"/>
      <c r="I827" s="235"/>
      <c r="J827" s="235"/>
      <c r="K827" s="235"/>
      <c r="L827" s="235"/>
      <c r="M827" s="235"/>
      <c r="N827" s="235"/>
      <c r="O827" s="235"/>
      <c r="P827" s="235"/>
      <c r="Q827" s="235"/>
      <c r="R827" s="235"/>
      <c r="S827" s="235"/>
      <c r="T827" s="235"/>
      <c r="U827" s="235"/>
      <c r="V827" s="235"/>
    </row>
    <row r="828" spans="1:22" ht="12.75" customHeight="1">
      <c r="A828" s="235"/>
      <c r="B828" s="235"/>
      <c r="C828" s="235"/>
      <c r="D828" s="235"/>
      <c r="E828" s="235"/>
      <c r="F828" s="235"/>
      <c r="G828" s="235"/>
      <c r="H828" s="235"/>
      <c r="I828" s="235"/>
      <c r="J828" s="235"/>
      <c r="K828" s="235"/>
      <c r="L828" s="235"/>
      <c r="M828" s="235"/>
      <c r="N828" s="235"/>
      <c r="O828" s="235"/>
      <c r="P828" s="235"/>
      <c r="Q828" s="235"/>
      <c r="R828" s="235"/>
      <c r="S828" s="235"/>
      <c r="T828" s="235"/>
      <c r="U828" s="235"/>
      <c r="V828" s="235"/>
    </row>
    <row r="829" spans="1:22" ht="12.75" customHeight="1">
      <c r="A829" s="235"/>
      <c r="B829" s="235"/>
      <c r="C829" s="235"/>
      <c r="D829" s="235"/>
      <c r="E829" s="235"/>
      <c r="F829" s="235"/>
      <c r="G829" s="235"/>
      <c r="H829" s="235"/>
      <c r="I829" s="235"/>
      <c r="J829" s="235"/>
      <c r="K829" s="235"/>
      <c r="L829" s="235"/>
      <c r="M829" s="235"/>
      <c r="N829" s="235"/>
      <c r="O829" s="235"/>
      <c r="P829" s="235"/>
      <c r="Q829" s="235"/>
      <c r="R829" s="235"/>
      <c r="S829" s="235"/>
      <c r="T829" s="235"/>
      <c r="U829" s="235"/>
      <c r="V829" s="235"/>
    </row>
    <row r="830" spans="1:22" ht="12.75" customHeight="1">
      <c r="A830" s="235"/>
      <c r="B830" s="235"/>
      <c r="C830" s="235"/>
      <c r="D830" s="235"/>
      <c r="E830" s="235"/>
      <c r="F830" s="235"/>
      <c r="G830" s="235"/>
      <c r="H830" s="235"/>
      <c r="I830" s="235"/>
      <c r="J830" s="235"/>
      <c r="K830" s="235"/>
      <c r="L830" s="235"/>
      <c r="M830" s="235"/>
      <c r="N830" s="235"/>
      <c r="O830" s="235"/>
      <c r="P830" s="235"/>
      <c r="Q830" s="235"/>
      <c r="R830" s="235"/>
      <c r="S830" s="235"/>
      <c r="T830" s="235"/>
      <c r="U830" s="235"/>
      <c r="V830" s="235"/>
    </row>
    <row r="831" spans="1:22" ht="12.75" customHeight="1">
      <c r="A831" s="235"/>
      <c r="B831" s="235"/>
      <c r="C831" s="235"/>
      <c r="D831" s="235"/>
      <c r="E831" s="235"/>
      <c r="F831" s="235"/>
      <c r="G831" s="235"/>
      <c r="H831" s="235"/>
      <c r="I831" s="235"/>
      <c r="J831" s="235"/>
      <c r="K831" s="235"/>
      <c r="L831" s="235"/>
      <c r="M831" s="235"/>
      <c r="N831" s="235"/>
      <c r="O831" s="235"/>
      <c r="P831" s="235"/>
      <c r="Q831" s="235"/>
      <c r="R831" s="235"/>
      <c r="S831" s="235"/>
      <c r="T831" s="235"/>
      <c r="U831" s="235"/>
      <c r="V831" s="235"/>
    </row>
    <row r="832" spans="1:22" ht="12.75" customHeight="1">
      <c r="A832" s="235"/>
      <c r="B832" s="235"/>
      <c r="C832" s="235"/>
      <c r="D832" s="235"/>
      <c r="E832" s="235"/>
      <c r="F832" s="235"/>
      <c r="G832" s="235"/>
      <c r="H832" s="235"/>
      <c r="I832" s="235"/>
      <c r="J832" s="235"/>
      <c r="K832" s="235"/>
      <c r="L832" s="235"/>
      <c r="M832" s="235"/>
      <c r="N832" s="235"/>
      <c r="O832" s="235"/>
      <c r="P832" s="235"/>
      <c r="Q832" s="235"/>
      <c r="R832" s="235"/>
      <c r="S832" s="235"/>
      <c r="T832" s="235"/>
      <c r="U832" s="235"/>
      <c r="V832" s="235"/>
    </row>
    <row r="833" spans="1:22" ht="12.75" customHeight="1">
      <c r="A833" s="235"/>
      <c r="B833" s="235"/>
      <c r="C833" s="235"/>
      <c r="D833" s="235"/>
      <c r="E833" s="235"/>
      <c r="F833" s="235"/>
      <c r="G833" s="235"/>
      <c r="H833" s="235"/>
      <c r="I833" s="235"/>
      <c r="J833" s="235"/>
      <c r="K833" s="235"/>
      <c r="L833" s="235"/>
      <c r="M833" s="235"/>
      <c r="N833" s="235"/>
      <c r="O833" s="235"/>
      <c r="P833" s="235"/>
      <c r="Q833" s="235"/>
      <c r="R833" s="235"/>
      <c r="S833" s="235"/>
      <c r="T833" s="235"/>
      <c r="U833" s="235"/>
      <c r="V833" s="235"/>
    </row>
    <row r="834" spans="1:22" ht="12.75" customHeight="1">
      <c r="A834" s="235"/>
      <c r="B834" s="235"/>
      <c r="C834" s="235"/>
      <c r="D834" s="235"/>
      <c r="E834" s="235"/>
      <c r="F834" s="235"/>
      <c r="G834" s="235"/>
      <c r="H834" s="235"/>
      <c r="I834" s="235"/>
      <c r="J834" s="235"/>
      <c r="K834" s="235"/>
      <c r="L834" s="235"/>
      <c r="M834" s="235"/>
      <c r="N834" s="235"/>
      <c r="O834" s="235"/>
      <c r="P834" s="235"/>
      <c r="Q834" s="235"/>
      <c r="R834" s="235"/>
      <c r="S834" s="235"/>
      <c r="T834" s="235"/>
      <c r="U834" s="235"/>
      <c r="V834" s="235"/>
    </row>
    <row r="835" spans="1:22" ht="12.75" customHeight="1">
      <c r="A835" s="235"/>
      <c r="B835" s="235"/>
      <c r="C835" s="235"/>
      <c r="D835" s="235"/>
      <c r="E835" s="235"/>
      <c r="F835" s="235"/>
      <c r="G835" s="235"/>
      <c r="H835" s="235"/>
      <c r="I835" s="235"/>
      <c r="J835" s="235"/>
      <c r="K835" s="235"/>
      <c r="L835" s="235"/>
      <c r="M835" s="235"/>
      <c r="N835" s="235"/>
      <c r="O835" s="235"/>
      <c r="P835" s="235"/>
      <c r="Q835" s="235"/>
      <c r="R835" s="235"/>
      <c r="S835" s="235"/>
      <c r="T835" s="235"/>
      <c r="U835" s="235"/>
      <c r="V835" s="235"/>
    </row>
    <row r="836" spans="1:22" ht="12.75" customHeight="1">
      <c r="A836" s="235"/>
      <c r="B836" s="235"/>
      <c r="C836" s="235"/>
      <c r="D836" s="235"/>
      <c r="E836" s="235"/>
      <c r="F836" s="235"/>
      <c r="G836" s="235"/>
      <c r="H836" s="235"/>
      <c r="I836" s="235"/>
      <c r="J836" s="235"/>
      <c r="K836" s="235"/>
      <c r="L836" s="235"/>
      <c r="M836" s="235"/>
      <c r="N836" s="235"/>
      <c r="O836" s="235"/>
      <c r="P836" s="235"/>
      <c r="Q836" s="235"/>
      <c r="R836" s="235"/>
      <c r="S836" s="235"/>
      <c r="T836" s="235"/>
      <c r="U836" s="235"/>
      <c r="V836" s="235"/>
    </row>
    <row r="837" spans="1:22" ht="12.75" customHeight="1">
      <c r="A837" s="235"/>
      <c r="B837" s="235"/>
      <c r="C837" s="235"/>
      <c r="D837" s="235"/>
      <c r="E837" s="235"/>
      <c r="F837" s="235"/>
      <c r="G837" s="235"/>
      <c r="H837" s="235"/>
      <c r="I837" s="235"/>
      <c r="J837" s="235"/>
      <c r="K837" s="235"/>
      <c r="L837" s="235"/>
      <c r="M837" s="235"/>
      <c r="N837" s="235"/>
      <c r="O837" s="235"/>
      <c r="P837" s="235"/>
      <c r="Q837" s="235"/>
      <c r="R837" s="235"/>
      <c r="S837" s="235"/>
      <c r="T837" s="235"/>
      <c r="U837" s="235"/>
      <c r="V837" s="235"/>
    </row>
    <row r="838" spans="1:22" ht="12.75" customHeight="1">
      <c r="A838" s="235"/>
      <c r="B838" s="235"/>
      <c r="C838" s="235"/>
      <c r="D838" s="235"/>
      <c r="E838" s="235"/>
      <c r="F838" s="235"/>
      <c r="G838" s="235"/>
      <c r="H838" s="235"/>
      <c r="I838" s="235"/>
      <c r="J838" s="235"/>
      <c r="K838" s="235"/>
      <c r="L838" s="235"/>
      <c r="M838" s="235"/>
      <c r="N838" s="235"/>
      <c r="O838" s="235"/>
      <c r="P838" s="235"/>
      <c r="Q838" s="235"/>
      <c r="R838" s="235"/>
      <c r="S838" s="235"/>
      <c r="T838" s="235"/>
      <c r="U838" s="235"/>
      <c r="V838" s="235"/>
    </row>
    <row r="839" spans="1:22" ht="12.75" customHeight="1">
      <c r="A839" s="235"/>
      <c r="B839" s="235"/>
      <c r="C839" s="235"/>
      <c r="D839" s="235"/>
      <c r="E839" s="235"/>
      <c r="F839" s="235"/>
      <c r="G839" s="235"/>
      <c r="H839" s="235"/>
      <c r="I839" s="235"/>
      <c r="J839" s="235"/>
      <c r="K839" s="235"/>
      <c r="L839" s="235"/>
      <c r="M839" s="235"/>
      <c r="N839" s="235"/>
      <c r="O839" s="235"/>
      <c r="P839" s="235"/>
      <c r="Q839" s="235"/>
      <c r="R839" s="235"/>
      <c r="S839" s="235"/>
      <c r="T839" s="235"/>
      <c r="U839" s="235"/>
      <c r="V839" s="235"/>
    </row>
    <row r="840" spans="1:22" ht="12.75" customHeight="1">
      <c r="A840" s="235"/>
      <c r="B840" s="235"/>
      <c r="C840" s="235"/>
      <c r="D840" s="235"/>
      <c r="E840" s="235"/>
      <c r="F840" s="235"/>
      <c r="G840" s="235"/>
      <c r="H840" s="235"/>
      <c r="I840" s="235"/>
      <c r="J840" s="235"/>
      <c r="K840" s="235"/>
      <c r="L840" s="235"/>
      <c r="M840" s="235"/>
      <c r="N840" s="235"/>
      <c r="O840" s="235"/>
      <c r="P840" s="235"/>
      <c r="Q840" s="235"/>
      <c r="R840" s="235"/>
      <c r="S840" s="235"/>
      <c r="T840" s="235"/>
      <c r="U840" s="235"/>
      <c r="V840" s="235"/>
    </row>
    <row r="841" spans="1:22" ht="12.75" customHeight="1">
      <c r="A841" s="235"/>
      <c r="B841" s="235"/>
      <c r="C841" s="235"/>
      <c r="D841" s="235"/>
      <c r="E841" s="235"/>
      <c r="F841" s="235"/>
      <c r="G841" s="235"/>
      <c r="H841" s="235"/>
      <c r="I841" s="235"/>
      <c r="J841" s="235"/>
      <c r="K841" s="235"/>
      <c r="L841" s="235"/>
      <c r="M841" s="235"/>
      <c r="N841" s="235"/>
      <c r="O841" s="235"/>
      <c r="P841" s="235"/>
      <c r="Q841" s="235"/>
      <c r="R841" s="235"/>
      <c r="S841" s="235"/>
      <c r="T841" s="235"/>
      <c r="U841" s="235"/>
      <c r="V841" s="235"/>
    </row>
    <row r="842" spans="1:22" ht="12.75" customHeight="1">
      <c r="A842" s="235"/>
      <c r="B842" s="235"/>
      <c r="C842" s="235"/>
      <c r="D842" s="235"/>
      <c r="E842" s="235"/>
      <c r="F842" s="235"/>
      <c r="G842" s="235"/>
      <c r="H842" s="235"/>
      <c r="I842" s="235"/>
      <c r="J842" s="235"/>
      <c r="K842" s="235"/>
      <c r="L842" s="235"/>
      <c r="M842" s="235"/>
      <c r="N842" s="235"/>
      <c r="O842" s="235"/>
      <c r="P842" s="235"/>
      <c r="Q842" s="235"/>
      <c r="R842" s="235"/>
      <c r="S842" s="235"/>
      <c r="T842" s="235"/>
      <c r="U842" s="235"/>
      <c r="V842" s="235"/>
    </row>
    <row r="843" spans="1:22" ht="12.75" customHeight="1">
      <c r="A843" s="235"/>
      <c r="B843" s="235"/>
      <c r="C843" s="235"/>
      <c r="D843" s="235"/>
      <c r="E843" s="235"/>
      <c r="F843" s="235"/>
      <c r="G843" s="235"/>
      <c r="H843" s="235"/>
      <c r="I843" s="235"/>
      <c r="J843" s="235"/>
      <c r="K843" s="235"/>
      <c r="L843" s="235"/>
      <c r="M843" s="235"/>
      <c r="N843" s="235"/>
      <c r="O843" s="235"/>
      <c r="P843" s="235"/>
      <c r="Q843" s="235"/>
      <c r="R843" s="235"/>
      <c r="S843" s="235"/>
      <c r="T843" s="235"/>
      <c r="U843" s="235"/>
      <c r="V843" s="235"/>
    </row>
    <row r="844" spans="1:22" ht="12.75" customHeight="1">
      <c r="A844" s="235"/>
      <c r="B844" s="235"/>
      <c r="C844" s="235"/>
      <c r="D844" s="235"/>
      <c r="E844" s="235"/>
      <c r="F844" s="235"/>
      <c r="G844" s="235"/>
      <c r="H844" s="235"/>
      <c r="I844" s="235"/>
      <c r="J844" s="235"/>
      <c r="K844" s="235"/>
      <c r="L844" s="235"/>
      <c r="M844" s="235"/>
      <c r="N844" s="235"/>
      <c r="O844" s="235"/>
      <c r="P844" s="235"/>
      <c r="Q844" s="235"/>
      <c r="R844" s="235"/>
      <c r="S844" s="235"/>
      <c r="T844" s="235"/>
      <c r="U844" s="235"/>
      <c r="V844" s="235"/>
    </row>
    <row r="845" spans="1:22" ht="12.75" customHeight="1">
      <c r="A845" s="235"/>
      <c r="B845" s="235"/>
      <c r="C845" s="235"/>
      <c r="D845" s="235"/>
      <c r="E845" s="235"/>
      <c r="F845" s="235"/>
      <c r="G845" s="235"/>
      <c r="H845" s="235"/>
      <c r="I845" s="235"/>
      <c r="J845" s="235"/>
      <c r="K845" s="235"/>
      <c r="L845" s="235"/>
      <c r="M845" s="235"/>
      <c r="N845" s="235"/>
      <c r="O845" s="235"/>
      <c r="P845" s="235"/>
      <c r="Q845" s="235"/>
      <c r="R845" s="235"/>
      <c r="S845" s="235"/>
      <c r="T845" s="235"/>
      <c r="U845" s="235"/>
      <c r="V845" s="235"/>
    </row>
    <row r="846" spans="1:22" ht="12.75" customHeight="1">
      <c r="A846" s="235"/>
      <c r="B846" s="235"/>
      <c r="C846" s="235"/>
      <c r="D846" s="235"/>
      <c r="E846" s="235"/>
      <c r="F846" s="235"/>
      <c r="G846" s="235"/>
      <c r="H846" s="235"/>
      <c r="I846" s="235"/>
      <c r="J846" s="235"/>
      <c r="K846" s="235"/>
      <c r="L846" s="235"/>
      <c r="M846" s="235"/>
      <c r="N846" s="235"/>
      <c r="O846" s="235"/>
      <c r="P846" s="235"/>
      <c r="Q846" s="235"/>
      <c r="R846" s="235"/>
      <c r="S846" s="235"/>
      <c r="T846" s="235"/>
      <c r="U846" s="235"/>
      <c r="V846" s="235"/>
    </row>
    <row r="847" spans="1:22" ht="12.75" customHeight="1">
      <c r="A847" s="235"/>
      <c r="B847" s="235"/>
      <c r="C847" s="235"/>
      <c r="D847" s="235"/>
      <c r="E847" s="235"/>
      <c r="F847" s="235"/>
      <c r="G847" s="235"/>
      <c r="H847" s="235"/>
      <c r="I847" s="235"/>
      <c r="J847" s="235"/>
      <c r="K847" s="235"/>
      <c r="L847" s="235"/>
      <c r="M847" s="235"/>
      <c r="N847" s="235"/>
      <c r="O847" s="235"/>
      <c r="P847" s="235"/>
      <c r="Q847" s="235"/>
      <c r="R847" s="235"/>
      <c r="S847" s="235"/>
      <c r="T847" s="235"/>
      <c r="U847" s="235"/>
      <c r="V847" s="235"/>
    </row>
    <row r="848" spans="1:22" ht="12.75" customHeight="1">
      <c r="A848" s="235"/>
      <c r="B848" s="235"/>
      <c r="C848" s="235"/>
      <c r="D848" s="235"/>
      <c r="E848" s="235"/>
      <c r="F848" s="235"/>
      <c r="G848" s="235"/>
      <c r="H848" s="235"/>
      <c r="I848" s="235"/>
      <c r="J848" s="235"/>
      <c r="K848" s="235"/>
      <c r="L848" s="235"/>
      <c r="M848" s="235"/>
      <c r="N848" s="235"/>
      <c r="O848" s="235"/>
      <c r="P848" s="235"/>
      <c r="Q848" s="235"/>
      <c r="R848" s="235"/>
      <c r="S848" s="235"/>
      <c r="T848" s="235"/>
      <c r="U848" s="235"/>
      <c r="V848" s="235"/>
    </row>
    <row r="849" spans="1:22" ht="12.75" customHeight="1">
      <c r="A849" s="235"/>
      <c r="B849" s="235"/>
      <c r="C849" s="235"/>
      <c r="D849" s="235"/>
      <c r="E849" s="235"/>
      <c r="F849" s="235"/>
      <c r="G849" s="235"/>
      <c r="H849" s="235"/>
      <c r="I849" s="235"/>
      <c r="J849" s="235"/>
      <c r="K849" s="235"/>
      <c r="L849" s="235"/>
      <c r="M849" s="235"/>
      <c r="N849" s="235"/>
      <c r="O849" s="235"/>
      <c r="P849" s="235"/>
      <c r="Q849" s="235"/>
      <c r="R849" s="235"/>
      <c r="S849" s="235"/>
      <c r="T849" s="235"/>
      <c r="U849" s="235"/>
      <c r="V849" s="235"/>
    </row>
    <row r="850" spans="1:22" ht="12.75" customHeight="1">
      <c r="A850" s="235"/>
      <c r="B850" s="235"/>
      <c r="C850" s="235"/>
      <c r="D850" s="235"/>
      <c r="E850" s="235"/>
      <c r="F850" s="235"/>
      <c r="G850" s="235"/>
      <c r="H850" s="235"/>
      <c r="I850" s="235"/>
      <c r="J850" s="235"/>
      <c r="K850" s="235"/>
      <c r="L850" s="235"/>
      <c r="M850" s="235"/>
      <c r="N850" s="235"/>
      <c r="O850" s="235"/>
      <c r="P850" s="235"/>
      <c r="Q850" s="235"/>
      <c r="R850" s="235"/>
      <c r="S850" s="235"/>
      <c r="T850" s="235"/>
      <c r="U850" s="235"/>
      <c r="V850" s="235"/>
    </row>
    <row r="851" spans="1:22" ht="12.75" customHeight="1">
      <c r="A851" s="235"/>
      <c r="B851" s="235"/>
      <c r="C851" s="235"/>
      <c r="D851" s="235"/>
      <c r="E851" s="235"/>
      <c r="F851" s="235"/>
      <c r="G851" s="235"/>
      <c r="H851" s="235"/>
      <c r="I851" s="235"/>
      <c r="J851" s="235"/>
      <c r="K851" s="235"/>
      <c r="L851" s="235"/>
      <c r="M851" s="235"/>
      <c r="N851" s="235"/>
      <c r="O851" s="235"/>
      <c r="P851" s="235"/>
      <c r="Q851" s="235"/>
      <c r="R851" s="235"/>
      <c r="S851" s="235"/>
      <c r="T851" s="235"/>
      <c r="U851" s="235"/>
      <c r="V851" s="235"/>
    </row>
    <row r="852" spans="1:22" ht="12.75" customHeight="1">
      <c r="A852" s="235"/>
      <c r="B852" s="235"/>
      <c r="C852" s="235"/>
      <c r="D852" s="235"/>
      <c r="E852" s="235"/>
      <c r="F852" s="235"/>
      <c r="G852" s="235"/>
      <c r="H852" s="235"/>
      <c r="I852" s="235"/>
      <c r="J852" s="235"/>
      <c r="K852" s="235"/>
      <c r="L852" s="235"/>
      <c r="M852" s="235"/>
      <c r="N852" s="235"/>
      <c r="O852" s="235"/>
      <c r="P852" s="235"/>
      <c r="Q852" s="235"/>
      <c r="R852" s="235"/>
      <c r="S852" s="235"/>
      <c r="T852" s="235"/>
      <c r="U852" s="235"/>
      <c r="V852" s="235"/>
    </row>
    <row r="853" spans="1:22" ht="12.75" customHeight="1">
      <c r="A853" s="235"/>
      <c r="B853" s="235"/>
      <c r="C853" s="235"/>
      <c r="D853" s="235"/>
      <c r="E853" s="235"/>
      <c r="F853" s="235"/>
      <c r="G853" s="235"/>
      <c r="H853" s="235"/>
      <c r="I853" s="235"/>
      <c r="J853" s="235"/>
      <c r="K853" s="235"/>
      <c r="L853" s="235"/>
      <c r="M853" s="235"/>
      <c r="N853" s="235"/>
      <c r="O853" s="235"/>
      <c r="P853" s="235"/>
      <c r="Q853" s="235"/>
      <c r="R853" s="235"/>
      <c r="S853" s="235"/>
      <c r="T853" s="235"/>
      <c r="U853" s="235"/>
      <c r="V853" s="235"/>
    </row>
    <row r="854" spans="1:22" ht="12.75" customHeight="1">
      <c r="A854" s="235"/>
      <c r="B854" s="235"/>
      <c r="C854" s="235"/>
      <c r="D854" s="235"/>
      <c r="E854" s="235"/>
      <c r="F854" s="235"/>
      <c r="G854" s="235"/>
      <c r="H854" s="235"/>
      <c r="I854" s="235"/>
      <c r="J854" s="235"/>
      <c r="K854" s="235"/>
      <c r="L854" s="235"/>
      <c r="M854" s="235"/>
      <c r="N854" s="235"/>
      <c r="O854" s="235"/>
      <c r="P854" s="235"/>
      <c r="Q854" s="235"/>
      <c r="R854" s="235"/>
      <c r="S854" s="235"/>
      <c r="T854" s="235"/>
      <c r="U854" s="235"/>
      <c r="V854" s="235"/>
    </row>
    <row r="855" spans="1:22" ht="12.75" customHeight="1">
      <c r="A855" s="235"/>
      <c r="B855" s="235"/>
      <c r="C855" s="235"/>
      <c r="D855" s="235"/>
      <c r="E855" s="235"/>
      <c r="F855" s="235"/>
      <c r="G855" s="235"/>
      <c r="H855" s="235"/>
      <c r="I855" s="235"/>
      <c r="J855" s="235"/>
      <c r="K855" s="235"/>
      <c r="L855" s="235"/>
      <c r="M855" s="235"/>
      <c r="N855" s="235"/>
      <c r="O855" s="235"/>
      <c r="P855" s="235"/>
      <c r="Q855" s="235"/>
      <c r="R855" s="235"/>
      <c r="S855" s="235"/>
      <c r="T855" s="235"/>
      <c r="U855" s="235"/>
      <c r="V855" s="235"/>
    </row>
    <row r="856" spans="1:22" ht="12.75" customHeight="1">
      <c r="A856" s="235"/>
      <c r="B856" s="235"/>
      <c r="C856" s="235"/>
      <c r="D856" s="235"/>
      <c r="E856" s="235"/>
      <c r="F856" s="235"/>
      <c r="G856" s="235"/>
      <c r="H856" s="235"/>
      <c r="I856" s="235"/>
      <c r="J856" s="235"/>
      <c r="K856" s="235"/>
      <c r="L856" s="235"/>
      <c r="M856" s="235"/>
      <c r="N856" s="235"/>
      <c r="O856" s="235"/>
      <c r="P856" s="235"/>
      <c r="Q856" s="235"/>
      <c r="R856" s="235"/>
      <c r="S856" s="235"/>
      <c r="T856" s="235"/>
      <c r="U856" s="235"/>
      <c r="V856" s="235"/>
    </row>
    <row r="857" spans="1:22" ht="12.75" customHeight="1">
      <c r="A857" s="235"/>
      <c r="B857" s="235"/>
      <c r="C857" s="235"/>
      <c r="D857" s="235"/>
      <c r="E857" s="235"/>
      <c r="F857" s="235"/>
      <c r="G857" s="235"/>
      <c r="H857" s="235"/>
      <c r="I857" s="235"/>
      <c r="J857" s="235"/>
      <c r="K857" s="235"/>
      <c r="L857" s="235"/>
      <c r="M857" s="235"/>
      <c r="N857" s="235"/>
      <c r="O857" s="235"/>
      <c r="P857" s="235"/>
      <c r="Q857" s="235"/>
      <c r="R857" s="235"/>
      <c r="S857" s="235"/>
      <c r="T857" s="235"/>
      <c r="U857" s="235"/>
      <c r="V857" s="235"/>
    </row>
    <row r="858" spans="1:22" ht="12.75" customHeight="1">
      <c r="A858" s="235"/>
      <c r="B858" s="235"/>
      <c r="C858" s="235"/>
      <c r="D858" s="235"/>
      <c r="E858" s="235"/>
      <c r="F858" s="235"/>
      <c r="G858" s="235"/>
      <c r="H858" s="235"/>
      <c r="I858" s="235"/>
      <c r="J858" s="235"/>
      <c r="K858" s="235"/>
      <c r="L858" s="235"/>
      <c r="M858" s="235"/>
      <c r="N858" s="235"/>
      <c r="O858" s="235"/>
      <c r="P858" s="235"/>
      <c r="Q858" s="235"/>
      <c r="R858" s="235"/>
      <c r="S858" s="235"/>
      <c r="T858" s="235"/>
      <c r="U858" s="235"/>
      <c r="V858" s="235"/>
    </row>
    <row r="859" spans="1:22" ht="12.75" customHeight="1">
      <c r="A859" s="235"/>
      <c r="B859" s="235"/>
      <c r="C859" s="235"/>
      <c r="D859" s="235"/>
      <c r="E859" s="235"/>
      <c r="F859" s="235"/>
      <c r="G859" s="235"/>
      <c r="H859" s="235"/>
      <c r="I859" s="235"/>
      <c r="J859" s="235"/>
      <c r="K859" s="235"/>
      <c r="L859" s="235"/>
      <c r="M859" s="235"/>
      <c r="N859" s="235"/>
      <c r="O859" s="235"/>
      <c r="P859" s="235"/>
      <c r="Q859" s="235"/>
      <c r="R859" s="235"/>
      <c r="S859" s="235"/>
      <c r="T859" s="235"/>
      <c r="U859" s="235"/>
      <c r="V859" s="235"/>
    </row>
    <row r="860" spans="1:22" ht="12.75" customHeight="1">
      <c r="A860" s="235"/>
      <c r="B860" s="235"/>
      <c r="C860" s="235"/>
      <c r="D860" s="235"/>
      <c r="E860" s="235"/>
      <c r="F860" s="235"/>
      <c r="G860" s="235"/>
      <c r="H860" s="235"/>
      <c r="I860" s="235"/>
      <c r="J860" s="235"/>
      <c r="K860" s="235"/>
      <c r="L860" s="235"/>
      <c r="M860" s="235"/>
      <c r="N860" s="235"/>
      <c r="O860" s="235"/>
      <c r="P860" s="235"/>
      <c r="Q860" s="235"/>
      <c r="R860" s="235"/>
      <c r="S860" s="235"/>
      <c r="T860" s="235"/>
      <c r="U860" s="235"/>
      <c r="V860" s="235"/>
    </row>
    <row r="861" spans="1:22" ht="12.75" customHeight="1">
      <c r="A861" s="235"/>
      <c r="B861" s="235"/>
      <c r="C861" s="235"/>
      <c r="D861" s="235"/>
      <c r="E861" s="235"/>
      <c r="F861" s="235"/>
      <c r="G861" s="235"/>
      <c r="H861" s="235"/>
      <c r="I861" s="235"/>
      <c r="J861" s="235"/>
      <c r="K861" s="235"/>
      <c r="L861" s="235"/>
      <c r="M861" s="235"/>
      <c r="N861" s="235"/>
      <c r="O861" s="235"/>
      <c r="P861" s="235"/>
      <c r="Q861" s="235"/>
      <c r="R861" s="235"/>
      <c r="S861" s="235"/>
      <c r="T861" s="235"/>
      <c r="U861" s="235"/>
      <c r="V861" s="235"/>
    </row>
    <row r="862" spans="1:22" ht="12.75" customHeight="1">
      <c r="A862" s="235"/>
      <c r="B862" s="235"/>
      <c r="C862" s="235"/>
      <c r="D862" s="235"/>
      <c r="E862" s="235"/>
      <c r="F862" s="235"/>
      <c r="G862" s="235"/>
      <c r="H862" s="235"/>
      <c r="I862" s="235"/>
      <c r="J862" s="235"/>
      <c r="K862" s="235"/>
      <c r="L862" s="235"/>
      <c r="M862" s="235"/>
      <c r="N862" s="235"/>
      <c r="O862" s="235"/>
      <c r="P862" s="235"/>
      <c r="Q862" s="235"/>
      <c r="R862" s="235"/>
      <c r="S862" s="235"/>
      <c r="T862" s="235"/>
      <c r="U862" s="235"/>
      <c r="V862" s="235"/>
    </row>
    <row r="863" spans="1:22" ht="12.75" customHeight="1">
      <c r="A863" s="235"/>
      <c r="B863" s="235"/>
      <c r="C863" s="235"/>
      <c r="D863" s="235"/>
      <c r="E863" s="235"/>
      <c r="F863" s="235"/>
      <c r="G863" s="235"/>
      <c r="H863" s="235"/>
      <c r="I863" s="235"/>
      <c r="J863" s="235"/>
      <c r="K863" s="235"/>
      <c r="L863" s="235"/>
      <c r="M863" s="235"/>
      <c r="N863" s="235"/>
      <c r="O863" s="235"/>
      <c r="P863" s="235"/>
      <c r="Q863" s="235"/>
      <c r="R863" s="235"/>
      <c r="S863" s="235"/>
      <c r="T863" s="235"/>
      <c r="U863" s="235"/>
      <c r="V863" s="235"/>
    </row>
    <row r="864" spans="1:22" ht="12.75" customHeight="1">
      <c r="A864" s="235"/>
      <c r="B864" s="235"/>
      <c r="C864" s="235"/>
      <c r="D864" s="235"/>
      <c r="E864" s="235"/>
      <c r="F864" s="235"/>
      <c r="G864" s="235"/>
      <c r="H864" s="235"/>
      <c r="I864" s="235"/>
      <c r="J864" s="235"/>
      <c r="K864" s="235"/>
      <c r="L864" s="235"/>
      <c r="M864" s="235"/>
      <c r="N864" s="235"/>
      <c r="O864" s="235"/>
      <c r="P864" s="235"/>
      <c r="Q864" s="235"/>
      <c r="R864" s="235"/>
      <c r="S864" s="235"/>
      <c r="T864" s="235"/>
      <c r="U864" s="235"/>
      <c r="V864" s="235"/>
    </row>
    <row r="865" spans="1:22" ht="12.75" customHeight="1">
      <c r="A865" s="235"/>
      <c r="B865" s="235"/>
      <c r="C865" s="235"/>
      <c r="D865" s="235"/>
      <c r="E865" s="235"/>
      <c r="F865" s="235"/>
      <c r="G865" s="235"/>
      <c r="H865" s="235"/>
      <c r="I865" s="235"/>
      <c r="J865" s="235"/>
      <c r="K865" s="235"/>
      <c r="L865" s="235"/>
      <c r="M865" s="235"/>
      <c r="N865" s="235"/>
      <c r="O865" s="235"/>
      <c r="P865" s="235"/>
      <c r="Q865" s="235"/>
      <c r="R865" s="235"/>
      <c r="S865" s="235"/>
      <c r="T865" s="235"/>
      <c r="U865" s="235"/>
      <c r="V865" s="235"/>
    </row>
    <row r="866" spans="1:22" ht="12.75" customHeight="1">
      <c r="A866" s="235"/>
      <c r="B866" s="235"/>
      <c r="C866" s="235"/>
      <c r="D866" s="235"/>
      <c r="E866" s="235"/>
      <c r="F866" s="235"/>
      <c r="G866" s="235"/>
      <c r="H866" s="235"/>
      <c r="I866" s="235"/>
      <c r="J866" s="235"/>
      <c r="K866" s="235"/>
      <c r="L866" s="235"/>
      <c r="M866" s="235"/>
      <c r="N866" s="235"/>
      <c r="O866" s="235"/>
      <c r="P866" s="235"/>
      <c r="Q866" s="235"/>
      <c r="R866" s="235"/>
      <c r="S866" s="235"/>
      <c r="T866" s="235"/>
      <c r="U866" s="235"/>
      <c r="V866" s="235"/>
    </row>
    <row r="867" spans="1:22" ht="12.75" customHeight="1">
      <c r="A867" s="235"/>
      <c r="B867" s="235"/>
      <c r="C867" s="235"/>
      <c r="D867" s="235"/>
      <c r="E867" s="235"/>
      <c r="F867" s="235"/>
      <c r="G867" s="235"/>
      <c r="H867" s="235"/>
      <c r="I867" s="235"/>
      <c r="J867" s="235"/>
      <c r="K867" s="235"/>
      <c r="L867" s="235"/>
      <c r="M867" s="235"/>
      <c r="N867" s="235"/>
      <c r="O867" s="235"/>
      <c r="P867" s="235"/>
      <c r="Q867" s="235"/>
      <c r="R867" s="235"/>
      <c r="S867" s="235"/>
      <c r="T867" s="235"/>
      <c r="U867" s="235"/>
      <c r="V867" s="235"/>
    </row>
    <row r="868" spans="1:22" ht="12.75" customHeight="1">
      <c r="A868" s="235"/>
      <c r="B868" s="235"/>
      <c r="C868" s="235"/>
      <c r="D868" s="235"/>
      <c r="E868" s="235"/>
      <c r="F868" s="235"/>
      <c r="G868" s="235"/>
      <c r="H868" s="235"/>
      <c r="I868" s="235"/>
      <c r="J868" s="235"/>
      <c r="K868" s="235"/>
      <c r="L868" s="235"/>
      <c r="M868" s="235"/>
      <c r="N868" s="235"/>
      <c r="O868" s="235"/>
      <c r="P868" s="235"/>
      <c r="Q868" s="235"/>
      <c r="R868" s="235"/>
      <c r="S868" s="235"/>
      <c r="T868" s="235"/>
      <c r="U868" s="235"/>
      <c r="V868" s="235"/>
    </row>
    <row r="869" spans="1:22" ht="12.75" customHeight="1">
      <c r="A869" s="235"/>
      <c r="B869" s="235"/>
      <c r="C869" s="235"/>
      <c r="D869" s="235"/>
      <c r="E869" s="235"/>
      <c r="F869" s="235"/>
      <c r="G869" s="235"/>
      <c r="H869" s="235"/>
      <c r="I869" s="235"/>
      <c r="J869" s="235"/>
      <c r="K869" s="235"/>
      <c r="L869" s="235"/>
      <c r="M869" s="235"/>
      <c r="N869" s="235"/>
      <c r="O869" s="235"/>
      <c r="P869" s="235"/>
      <c r="Q869" s="235"/>
      <c r="R869" s="235"/>
      <c r="S869" s="235"/>
      <c r="T869" s="235"/>
      <c r="U869" s="235"/>
      <c r="V869" s="235"/>
    </row>
    <row r="870" spans="1:22" ht="12.75" customHeight="1">
      <c r="A870" s="235"/>
      <c r="B870" s="235"/>
      <c r="C870" s="235"/>
      <c r="D870" s="235"/>
      <c r="E870" s="235"/>
      <c r="F870" s="235"/>
      <c r="G870" s="235"/>
      <c r="H870" s="235"/>
      <c r="I870" s="235"/>
      <c r="J870" s="235"/>
      <c r="K870" s="235"/>
      <c r="L870" s="235"/>
      <c r="M870" s="235"/>
      <c r="N870" s="235"/>
      <c r="O870" s="235"/>
      <c r="P870" s="235"/>
      <c r="Q870" s="235"/>
      <c r="R870" s="235"/>
      <c r="S870" s="235"/>
      <c r="T870" s="235"/>
      <c r="U870" s="235"/>
      <c r="V870" s="235"/>
    </row>
    <row r="871" spans="1:22" ht="15.75" customHeight="1"/>
    <row r="872" spans="1:22" ht="15.75" customHeight="1"/>
    <row r="873" spans="1:22" ht="15.75" customHeight="1"/>
    <row r="874" spans="1:22" ht="15.75" customHeight="1"/>
    <row r="875" spans="1:22" ht="15.75" customHeight="1"/>
    <row r="876" spans="1:22" ht="15.75" customHeight="1"/>
    <row r="877" spans="1:22" ht="15.75" customHeight="1"/>
    <row r="878" spans="1:22" ht="15.75" customHeight="1"/>
    <row r="879" spans="1:22" ht="15.75" customHeight="1"/>
    <row r="880" spans="1:22"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conditionalFormatting sqref="A7:A8">
    <cfRule type="expression" dxfId="11" priority="1">
      <formula>$C$10="Yes"</formula>
    </cfRule>
  </conditionalFormatting>
  <conditionalFormatting sqref="A9">
    <cfRule type="expression" dxfId="10" priority="2">
      <formula>$C$50="No"</formula>
    </cfRule>
  </conditionalFormatting>
  <conditionalFormatting sqref="A9:A24">
    <cfRule type="expression" dxfId="9" priority="3">
      <formula>$C$10="Yes"</formula>
    </cfRule>
  </conditionalFormatting>
  <conditionalFormatting sqref="A25">
    <cfRule type="expression" dxfId="8" priority="4">
      <formula>$C$256="No"</formula>
    </cfRule>
    <cfRule type="expression" dxfId="7" priority="5">
      <formula>$C$10="Yes"</formula>
    </cfRule>
  </conditionalFormatting>
  <conditionalFormatting sqref="A118:A119">
    <cfRule type="expression" dxfId="6" priority="6">
      <formula>$C$10="Yes"</formula>
    </cfRule>
  </conditionalFormatting>
  <conditionalFormatting sqref="A360">
    <cfRule type="expression" dxfId="5" priority="7">
      <formula>$C$50="No"</formula>
    </cfRule>
  </conditionalFormatting>
  <conditionalFormatting sqref="A372">
    <cfRule type="expression" dxfId="4" priority="8">
      <formula>$C$161="No"</formula>
    </cfRule>
  </conditionalFormatting>
  <conditionalFormatting sqref="A373">
    <cfRule type="expression" dxfId="3" priority="9">
      <formula>$C$258="No"</formula>
    </cfRule>
  </conditionalFormatting>
  <conditionalFormatting sqref="A461">
    <cfRule type="expression" dxfId="2" priority="10">
      <formula>$C$10="Yes"</formula>
    </cfRule>
  </conditionalFormatting>
  <conditionalFormatting sqref="A641">
    <cfRule type="expression" dxfId="1" priority="11">
      <formula>$C$50="No"</formula>
    </cfRule>
  </conditionalFormatting>
  <conditionalFormatting sqref="A641:A645">
    <cfRule type="expression" dxfId="0" priority="12">
      <formula>$C$10="Yes"</formula>
    </cfRule>
  </conditionalFormatting>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9.19921875" defaultRowHeight="15" customHeight="1"/>
  <cols>
    <col min="1" max="1" width="9" customWidth="1"/>
    <col min="2" max="2" width="6.19921875" customWidth="1"/>
    <col min="3" max="3" width="19.59765625" customWidth="1"/>
    <col min="4" max="4" width="11.19921875" customWidth="1"/>
    <col min="5" max="5" width="4.3984375" customWidth="1"/>
    <col min="6" max="6" width="6.19921875" customWidth="1"/>
    <col min="7" max="7" width="12.69921875" customWidth="1"/>
    <col min="8" max="8" width="10.69921875" customWidth="1"/>
    <col min="9" max="9" width="13.19921875" customWidth="1"/>
    <col min="10" max="10" width="12.59765625" customWidth="1"/>
    <col min="11" max="26" width="8.59765625" customWidth="1"/>
  </cols>
  <sheetData>
    <row r="1" spans="1:26">
      <c r="A1" s="361" t="s">
        <v>565</v>
      </c>
      <c r="B1" s="360" t="s">
        <v>2469</v>
      </c>
      <c r="C1" s="244"/>
      <c r="D1" s="244"/>
      <c r="E1" s="244"/>
      <c r="F1" s="244"/>
      <c r="G1" s="244"/>
      <c r="H1" s="244"/>
      <c r="I1" s="244"/>
      <c r="J1" s="244"/>
      <c r="K1" s="244"/>
      <c r="L1" s="244"/>
      <c r="M1" s="244"/>
      <c r="N1" s="244"/>
      <c r="O1" s="244"/>
      <c r="P1" s="244"/>
      <c r="Q1" s="244"/>
      <c r="R1" s="244"/>
      <c r="S1" s="244"/>
      <c r="T1" s="244"/>
      <c r="U1" s="244"/>
      <c r="V1" s="244"/>
      <c r="W1" s="244"/>
      <c r="X1" s="244"/>
      <c r="Y1" s="244"/>
      <c r="Z1" s="244"/>
    </row>
    <row r="2" spans="1:26" ht="30">
      <c r="A2" s="361" t="s">
        <v>570</v>
      </c>
      <c r="B2" s="362">
        <v>0</v>
      </c>
      <c r="C2" s="244"/>
      <c r="D2" s="244"/>
      <c r="E2" s="244"/>
      <c r="F2" s="244"/>
      <c r="G2" s="244"/>
      <c r="H2" s="244"/>
      <c r="I2" s="244"/>
      <c r="J2" s="244"/>
      <c r="K2" s="244"/>
      <c r="L2" s="244"/>
      <c r="M2" s="244"/>
      <c r="N2" s="244"/>
      <c r="O2" s="244"/>
      <c r="P2" s="244"/>
      <c r="Q2" s="244"/>
      <c r="R2" s="244"/>
      <c r="S2" s="244"/>
      <c r="T2" s="244"/>
      <c r="U2" s="244"/>
      <c r="V2" s="244"/>
      <c r="W2" s="244"/>
      <c r="X2" s="244"/>
      <c r="Y2" s="244"/>
      <c r="Z2" s="244"/>
    </row>
    <row r="3" spans="1:26">
      <c r="E3" s="244"/>
      <c r="F3" s="244"/>
      <c r="G3" s="244"/>
      <c r="H3" s="244"/>
      <c r="I3" s="244"/>
      <c r="J3" s="244"/>
      <c r="K3" s="244"/>
      <c r="L3" s="244"/>
      <c r="M3" s="244"/>
      <c r="N3" s="244"/>
      <c r="O3" s="244"/>
      <c r="P3" s="244"/>
      <c r="Q3" s="244"/>
      <c r="R3" s="244"/>
      <c r="S3" s="244"/>
      <c r="T3" s="244"/>
      <c r="U3" s="244"/>
      <c r="V3" s="244"/>
      <c r="W3" s="244"/>
      <c r="X3" s="244"/>
      <c r="Y3" s="244"/>
      <c r="Z3" s="244"/>
    </row>
    <row r="4" spans="1:26" ht="60">
      <c r="A4" s="355" t="s">
        <v>558</v>
      </c>
      <c r="B4" s="355" t="s">
        <v>236</v>
      </c>
      <c r="C4" s="355" t="s">
        <v>237</v>
      </c>
      <c r="D4" s="355" t="s">
        <v>559</v>
      </c>
      <c r="E4" s="355" t="s">
        <v>573</v>
      </c>
      <c r="F4" s="355" t="s">
        <v>358</v>
      </c>
      <c r="G4" s="355" t="s">
        <v>574</v>
      </c>
      <c r="H4" s="355" t="s">
        <v>360</v>
      </c>
      <c r="I4" s="355" t="s">
        <v>362</v>
      </c>
      <c r="J4" s="355" t="s">
        <v>575</v>
      </c>
      <c r="K4" s="355" t="s">
        <v>576</v>
      </c>
      <c r="L4" s="356" t="s">
        <v>577</v>
      </c>
      <c r="N4" s="244"/>
      <c r="O4" s="244"/>
      <c r="P4" s="244"/>
      <c r="Q4" s="244"/>
      <c r="R4" s="244"/>
      <c r="S4" s="244"/>
      <c r="T4" s="244"/>
      <c r="U4" s="244"/>
      <c r="V4" s="244"/>
      <c r="W4" s="244"/>
      <c r="X4" s="244"/>
      <c r="Y4" s="244"/>
      <c r="Z4" s="244"/>
    </row>
    <row r="5" spans="1:26" ht="150">
      <c r="A5" s="357">
        <v>41</v>
      </c>
      <c r="B5" s="357" t="s">
        <v>167</v>
      </c>
      <c r="C5" s="357" t="s">
        <v>805</v>
      </c>
      <c r="D5" s="357" t="s">
        <v>168</v>
      </c>
      <c r="E5" s="357" t="s">
        <v>2468</v>
      </c>
      <c r="F5" s="357" t="s">
        <v>2468</v>
      </c>
      <c r="G5" s="357" t="s">
        <v>2468</v>
      </c>
      <c r="H5" s="357" t="s">
        <v>2468</v>
      </c>
      <c r="I5" s="357" t="s">
        <v>2468</v>
      </c>
      <c r="J5" s="357" t="s">
        <v>2468</v>
      </c>
      <c r="K5" s="357" t="s">
        <v>652</v>
      </c>
      <c r="L5" s="358" t="s">
        <v>2468</v>
      </c>
      <c r="N5" s="244"/>
      <c r="O5" s="244"/>
      <c r="P5" s="244"/>
      <c r="Q5" s="244"/>
      <c r="R5" s="244"/>
      <c r="S5" s="244"/>
      <c r="T5" s="244"/>
      <c r="U5" s="244"/>
      <c r="V5" s="244"/>
      <c r="W5" s="244"/>
      <c r="X5" s="244"/>
      <c r="Y5" s="244"/>
      <c r="Z5" s="244"/>
    </row>
    <row r="6" spans="1:26" ht="195">
      <c r="A6" s="357">
        <v>49</v>
      </c>
      <c r="B6" s="357" t="s">
        <v>178</v>
      </c>
      <c r="C6" s="357" t="s">
        <v>850</v>
      </c>
      <c r="D6" s="357" t="s">
        <v>179</v>
      </c>
      <c r="E6" s="357" t="s">
        <v>384</v>
      </c>
      <c r="F6" s="357" t="s">
        <v>2468</v>
      </c>
      <c r="G6" s="357" t="s">
        <v>2468</v>
      </c>
      <c r="H6" s="357" t="s">
        <v>441</v>
      </c>
      <c r="I6" s="357" t="s">
        <v>443</v>
      </c>
      <c r="J6" s="357" t="s">
        <v>442</v>
      </c>
      <c r="K6" s="357" t="s">
        <v>652</v>
      </c>
      <c r="L6" s="358" t="s">
        <v>2468</v>
      </c>
      <c r="N6" s="244"/>
      <c r="O6" s="244"/>
      <c r="P6" s="244"/>
      <c r="Q6" s="244"/>
      <c r="R6" s="244"/>
      <c r="S6" s="244"/>
      <c r="T6" s="244"/>
      <c r="U6" s="244"/>
      <c r="V6" s="244"/>
      <c r="W6" s="244"/>
      <c r="X6" s="244"/>
      <c r="Y6" s="244"/>
      <c r="Z6" s="244"/>
    </row>
    <row r="7" spans="1:26" ht="120">
      <c r="A7" s="359">
        <v>69</v>
      </c>
      <c r="B7" s="359" t="s">
        <v>206</v>
      </c>
      <c r="C7" s="359" t="s">
        <v>962</v>
      </c>
      <c r="D7" s="359" t="s">
        <v>207</v>
      </c>
      <c r="E7" s="359" t="s">
        <v>2468</v>
      </c>
      <c r="F7" s="359" t="s">
        <v>2468</v>
      </c>
      <c r="G7" s="359" t="s">
        <v>2468</v>
      </c>
      <c r="H7" s="359" t="s">
        <v>2468</v>
      </c>
      <c r="I7" s="359" t="s">
        <v>2468</v>
      </c>
      <c r="J7" s="359" t="s">
        <v>681</v>
      </c>
      <c r="K7" s="359" t="s">
        <v>967</v>
      </c>
      <c r="L7" s="360" t="s">
        <v>2468</v>
      </c>
      <c r="N7" s="244"/>
      <c r="O7" s="244"/>
      <c r="P7" s="244"/>
      <c r="Q7" s="244"/>
      <c r="R7" s="244"/>
      <c r="S7" s="244"/>
      <c r="T7" s="244"/>
      <c r="U7" s="244"/>
      <c r="V7" s="244"/>
      <c r="W7" s="244"/>
      <c r="X7" s="244"/>
      <c r="Y7" s="244"/>
      <c r="Z7" s="244"/>
    </row>
    <row r="8" spans="1:26">
      <c r="A8" s="245"/>
      <c r="B8" s="245"/>
      <c r="C8" s="245"/>
      <c r="D8" s="245"/>
      <c r="E8" s="245"/>
      <c r="F8" s="245"/>
      <c r="G8" s="245"/>
      <c r="H8" s="245"/>
      <c r="I8" s="245"/>
      <c r="J8" s="245"/>
      <c r="K8" s="245"/>
      <c r="L8" s="246"/>
      <c r="M8" s="244"/>
      <c r="N8" s="244"/>
      <c r="O8" s="244"/>
      <c r="P8" s="244"/>
      <c r="Q8" s="244"/>
      <c r="R8" s="244"/>
      <c r="S8" s="244"/>
      <c r="T8" s="244"/>
      <c r="U8" s="244"/>
      <c r="V8" s="244"/>
      <c r="W8" s="244"/>
      <c r="X8" s="244"/>
      <c r="Y8" s="244"/>
      <c r="Z8" s="244"/>
    </row>
    <row r="9" spans="1:26">
      <c r="A9" s="245"/>
      <c r="B9" s="245"/>
      <c r="C9" s="245"/>
      <c r="D9" s="245"/>
      <c r="E9" s="245"/>
      <c r="F9" s="245"/>
      <c r="G9" s="245"/>
      <c r="H9" s="245"/>
      <c r="I9" s="245"/>
      <c r="J9" s="245"/>
      <c r="K9" s="245"/>
      <c r="L9" s="246"/>
      <c r="M9" s="244"/>
      <c r="N9" s="244"/>
      <c r="O9" s="244"/>
      <c r="P9" s="244"/>
      <c r="Q9" s="244"/>
      <c r="R9" s="244"/>
      <c r="S9" s="244"/>
      <c r="T9" s="244"/>
      <c r="U9" s="244"/>
      <c r="V9" s="244"/>
      <c r="W9" s="244"/>
      <c r="X9" s="244"/>
      <c r="Y9" s="244"/>
      <c r="Z9" s="244"/>
    </row>
    <row r="10" spans="1:26">
      <c r="A10" s="245"/>
      <c r="B10" s="245"/>
      <c r="C10" s="245"/>
      <c r="D10" s="245"/>
      <c r="E10" s="245"/>
      <c r="F10" s="245"/>
      <c r="G10" s="245"/>
      <c r="H10" s="245"/>
      <c r="I10" s="245"/>
      <c r="J10" s="245"/>
      <c r="K10" s="245"/>
      <c r="L10" s="246"/>
      <c r="M10" s="244"/>
      <c r="N10" s="244"/>
      <c r="O10" s="244"/>
      <c r="P10" s="244"/>
      <c r="Q10" s="244"/>
      <c r="R10" s="244"/>
      <c r="S10" s="244"/>
      <c r="T10" s="244"/>
      <c r="U10" s="244"/>
      <c r="V10" s="244"/>
      <c r="W10" s="244"/>
      <c r="X10" s="244"/>
      <c r="Y10" s="244"/>
      <c r="Z10" s="244"/>
    </row>
    <row r="11" spans="1:26">
      <c r="A11" s="245"/>
      <c r="B11" s="245"/>
      <c r="C11" s="245"/>
      <c r="D11" s="245"/>
      <c r="E11" s="245"/>
      <c r="F11" s="245"/>
      <c r="G11" s="245"/>
      <c r="H11" s="245"/>
      <c r="I11" s="245"/>
      <c r="J11" s="245"/>
      <c r="K11" s="245"/>
      <c r="L11" s="246"/>
      <c r="M11" s="244"/>
      <c r="N11" s="244"/>
      <c r="O11" s="244"/>
      <c r="P11" s="244"/>
      <c r="Q11" s="244"/>
      <c r="R11" s="244"/>
      <c r="S11" s="244"/>
      <c r="T11" s="244"/>
      <c r="U11" s="244"/>
      <c r="V11" s="244"/>
      <c r="W11" s="244"/>
      <c r="X11" s="244"/>
      <c r="Y11" s="244"/>
      <c r="Z11" s="244"/>
    </row>
    <row r="12" spans="1:26">
      <c r="A12" s="245"/>
      <c r="B12" s="245"/>
      <c r="C12" s="245"/>
      <c r="D12" s="245"/>
      <c r="E12" s="245"/>
      <c r="F12" s="245"/>
      <c r="G12" s="245"/>
      <c r="H12" s="245"/>
      <c r="I12" s="245"/>
      <c r="J12" s="245"/>
      <c r="K12" s="245"/>
      <c r="L12" s="246"/>
      <c r="M12" s="244"/>
      <c r="N12" s="244"/>
      <c r="O12" s="244"/>
      <c r="P12" s="244"/>
      <c r="Q12" s="244"/>
      <c r="R12" s="244"/>
      <c r="S12" s="244"/>
      <c r="T12" s="244"/>
      <c r="U12" s="244"/>
      <c r="V12" s="244"/>
      <c r="W12" s="244"/>
      <c r="X12" s="244"/>
      <c r="Y12" s="244"/>
      <c r="Z12" s="244"/>
    </row>
    <row r="13" spans="1:26">
      <c r="A13" s="245"/>
      <c r="B13" s="245"/>
      <c r="C13" s="245"/>
      <c r="D13" s="245"/>
      <c r="E13" s="245"/>
      <c r="F13" s="245"/>
      <c r="G13" s="245"/>
      <c r="H13" s="245"/>
      <c r="I13" s="245"/>
      <c r="J13" s="245"/>
      <c r="K13" s="245"/>
      <c r="L13" s="246"/>
      <c r="M13" s="244"/>
      <c r="N13" s="244"/>
      <c r="O13" s="244"/>
      <c r="P13" s="244"/>
      <c r="Q13" s="244"/>
      <c r="R13" s="244"/>
      <c r="S13" s="244"/>
      <c r="T13" s="244"/>
      <c r="U13" s="244"/>
      <c r="V13" s="244"/>
      <c r="W13" s="244"/>
      <c r="X13" s="244"/>
      <c r="Y13" s="244"/>
      <c r="Z13" s="244"/>
    </row>
    <row r="14" spans="1:26">
      <c r="A14" s="245"/>
      <c r="B14" s="245"/>
      <c r="C14" s="245"/>
      <c r="D14" s="245"/>
      <c r="E14" s="245"/>
      <c r="F14" s="245"/>
      <c r="G14" s="245"/>
      <c r="H14" s="245"/>
      <c r="I14" s="245"/>
      <c r="J14" s="245"/>
      <c r="K14" s="245"/>
      <c r="L14" s="246"/>
      <c r="M14" s="244"/>
      <c r="N14" s="244"/>
      <c r="O14" s="244"/>
      <c r="P14" s="244"/>
      <c r="Q14" s="244"/>
      <c r="R14" s="244"/>
      <c r="S14" s="244"/>
      <c r="T14" s="244"/>
      <c r="U14" s="244"/>
      <c r="V14" s="244"/>
      <c r="W14" s="244"/>
      <c r="X14" s="244"/>
      <c r="Y14" s="244"/>
      <c r="Z14" s="244"/>
    </row>
    <row r="15" spans="1:26">
      <c r="A15" s="245"/>
      <c r="B15" s="245"/>
      <c r="C15" s="245"/>
      <c r="D15" s="245"/>
      <c r="E15" s="245"/>
      <c r="F15" s="245"/>
      <c r="G15" s="245"/>
      <c r="H15" s="245"/>
      <c r="I15" s="245"/>
      <c r="J15" s="245"/>
      <c r="K15" s="245"/>
      <c r="L15" s="246"/>
      <c r="M15" s="244"/>
      <c r="N15" s="244"/>
      <c r="O15" s="244"/>
      <c r="P15" s="244"/>
      <c r="Q15" s="244"/>
      <c r="R15" s="244"/>
      <c r="S15" s="244"/>
      <c r="T15" s="244"/>
      <c r="U15" s="244"/>
      <c r="V15" s="244"/>
      <c r="W15" s="244"/>
      <c r="X15" s="244"/>
      <c r="Y15" s="244"/>
      <c r="Z15" s="244"/>
    </row>
    <row r="16" spans="1:26">
      <c r="A16" s="245"/>
      <c r="B16" s="245"/>
      <c r="C16" s="245"/>
      <c r="D16" s="245"/>
      <c r="E16" s="245"/>
      <c r="F16" s="245"/>
      <c r="G16" s="245"/>
      <c r="H16" s="245"/>
      <c r="I16" s="245"/>
      <c r="J16" s="245"/>
      <c r="K16" s="245"/>
      <c r="L16" s="246"/>
      <c r="M16" s="244"/>
      <c r="N16" s="244"/>
      <c r="O16" s="244"/>
      <c r="P16" s="244"/>
      <c r="Q16" s="244"/>
      <c r="R16" s="244"/>
      <c r="S16" s="244"/>
      <c r="T16" s="244"/>
      <c r="U16" s="244"/>
      <c r="V16" s="244"/>
      <c r="W16" s="244"/>
      <c r="X16" s="244"/>
      <c r="Y16" s="244"/>
      <c r="Z16" s="244"/>
    </row>
    <row r="17" spans="1:26">
      <c r="A17" s="245"/>
      <c r="B17" s="245"/>
      <c r="C17" s="245"/>
      <c r="D17" s="245"/>
      <c r="E17" s="245"/>
      <c r="F17" s="245"/>
      <c r="G17" s="245"/>
      <c r="H17" s="245"/>
      <c r="I17" s="245"/>
      <c r="J17" s="245"/>
      <c r="K17" s="245"/>
      <c r="L17" s="246"/>
      <c r="M17" s="244"/>
      <c r="N17" s="244"/>
      <c r="O17" s="244"/>
      <c r="P17" s="244"/>
      <c r="Q17" s="244"/>
      <c r="R17" s="244"/>
      <c r="S17" s="244"/>
      <c r="T17" s="244"/>
      <c r="U17" s="244"/>
      <c r="V17" s="244"/>
      <c r="W17" s="244"/>
      <c r="X17" s="244"/>
      <c r="Y17" s="244"/>
      <c r="Z17" s="244"/>
    </row>
    <row r="18" spans="1:26">
      <c r="A18" s="245"/>
      <c r="B18" s="245"/>
      <c r="C18" s="245"/>
      <c r="D18" s="245"/>
      <c r="E18" s="245"/>
      <c r="F18" s="245"/>
      <c r="G18" s="245"/>
      <c r="H18" s="245"/>
      <c r="I18" s="245"/>
      <c r="J18" s="245"/>
      <c r="K18" s="245"/>
      <c r="L18" s="246"/>
      <c r="M18" s="244"/>
      <c r="N18" s="244"/>
      <c r="O18" s="244"/>
      <c r="P18" s="244"/>
      <c r="Q18" s="244"/>
      <c r="R18" s="244"/>
      <c r="S18" s="244"/>
      <c r="T18" s="244"/>
      <c r="U18" s="244"/>
      <c r="V18" s="244"/>
      <c r="W18" s="244"/>
      <c r="X18" s="244"/>
      <c r="Y18" s="244"/>
      <c r="Z18" s="244"/>
    </row>
    <row r="19" spans="1:26">
      <c r="A19" s="245"/>
      <c r="B19" s="245"/>
      <c r="C19" s="245"/>
      <c r="D19" s="245"/>
      <c r="E19" s="245"/>
      <c r="F19" s="245"/>
      <c r="G19" s="245"/>
      <c r="H19" s="245"/>
      <c r="I19" s="245"/>
      <c r="J19" s="245"/>
      <c r="K19" s="245"/>
      <c r="L19" s="246"/>
      <c r="M19" s="244"/>
      <c r="N19" s="244"/>
      <c r="O19" s="244"/>
      <c r="P19" s="244"/>
      <c r="Q19" s="244"/>
      <c r="R19" s="244"/>
      <c r="S19" s="244"/>
      <c r="T19" s="244"/>
      <c r="U19" s="244"/>
      <c r="V19" s="244"/>
      <c r="W19" s="244"/>
      <c r="X19" s="244"/>
      <c r="Y19" s="244"/>
      <c r="Z19" s="244"/>
    </row>
    <row r="20" spans="1:26">
      <c r="A20" s="245"/>
      <c r="B20" s="245"/>
      <c r="C20" s="245"/>
      <c r="D20" s="245"/>
      <c r="E20" s="245"/>
      <c r="F20" s="245"/>
      <c r="G20" s="245"/>
      <c r="H20" s="245"/>
      <c r="I20" s="245"/>
      <c r="J20" s="245"/>
      <c r="K20" s="245"/>
      <c r="L20" s="246"/>
      <c r="M20" s="244"/>
      <c r="N20" s="244"/>
      <c r="O20" s="244"/>
      <c r="P20" s="244"/>
      <c r="Q20" s="244"/>
      <c r="R20" s="244"/>
      <c r="S20" s="244"/>
      <c r="T20" s="244"/>
      <c r="U20" s="244"/>
      <c r="V20" s="244"/>
      <c r="W20" s="244"/>
      <c r="X20" s="244"/>
      <c r="Y20" s="244"/>
      <c r="Z20" s="244"/>
    </row>
    <row r="21" spans="1:26" ht="15.75" customHeight="1">
      <c r="A21" s="245"/>
      <c r="B21" s="245"/>
      <c r="C21" s="245"/>
      <c r="D21" s="245"/>
      <c r="E21" s="245"/>
      <c r="F21" s="245"/>
      <c r="G21" s="245"/>
      <c r="H21" s="245"/>
      <c r="I21" s="245"/>
      <c r="J21" s="245"/>
      <c r="K21" s="245"/>
      <c r="L21" s="246"/>
      <c r="M21" s="244"/>
      <c r="N21" s="244"/>
      <c r="O21" s="244"/>
      <c r="P21" s="244"/>
      <c r="Q21" s="244"/>
      <c r="R21" s="244"/>
      <c r="S21" s="244"/>
      <c r="T21" s="244"/>
      <c r="U21" s="244"/>
      <c r="V21" s="244"/>
      <c r="W21" s="244"/>
      <c r="X21" s="244"/>
      <c r="Y21" s="244"/>
      <c r="Z21" s="244"/>
    </row>
    <row r="22" spans="1:26" ht="15.75" customHeight="1">
      <c r="A22" s="245"/>
      <c r="B22" s="245"/>
      <c r="C22" s="245"/>
      <c r="D22" s="245"/>
      <c r="E22" s="245"/>
      <c r="F22" s="245"/>
      <c r="G22" s="245"/>
      <c r="H22" s="245"/>
      <c r="I22" s="245"/>
      <c r="J22" s="245"/>
      <c r="K22" s="245"/>
      <c r="L22" s="246"/>
      <c r="M22" s="244"/>
      <c r="N22" s="244"/>
      <c r="O22" s="244"/>
      <c r="P22" s="244"/>
      <c r="Q22" s="244"/>
      <c r="R22" s="244"/>
      <c r="S22" s="244"/>
      <c r="T22" s="244"/>
      <c r="U22" s="244"/>
      <c r="V22" s="244"/>
      <c r="W22" s="244"/>
      <c r="X22" s="244"/>
      <c r="Y22" s="244"/>
      <c r="Z22" s="244"/>
    </row>
    <row r="23" spans="1:26" ht="15.75" customHeight="1">
      <c r="A23" s="245"/>
      <c r="B23" s="245"/>
      <c r="C23" s="245"/>
      <c r="D23" s="245"/>
      <c r="E23" s="245"/>
      <c r="F23" s="245"/>
      <c r="G23" s="245"/>
      <c r="H23" s="245"/>
      <c r="I23" s="245"/>
      <c r="J23" s="245"/>
      <c r="K23" s="245"/>
      <c r="L23" s="246"/>
      <c r="M23" s="244"/>
      <c r="N23" s="244"/>
      <c r="O23" s="244"/>
      <c r="P23" s="244"/>
      <c r="Q23" s="244"/>
      <c r="R23" s="244"/>
      <c r="S23" s="244"/>
      <c r="T23" s="244"/>
      <c r="U23" s="244"/>
      <c r="V23" s="244"/>
      <c r="W23" s="244"/>
      <c r="X23" s="244"/>
      <c r="Y23" s="244"/>
      <c r="Z23" s="244"/>
    </row>
    <row r="24" spans="1:26" ht="15.75" customHeight="1">
      <c r="A24" s="245"/>
      <c r="B24" s="245"/>
      <c r="C24" s="245"/>
      <c r="D24" s="245"/>
      <c r="E24" s="245"/>
      <c r="F24" s="245"/>
      <c r="G24" s="245"/>
      <c r="H24" s="245"/>
      <c r="I24" s="245"/>
      <c r="J24" s="245"/>
      <c r="K24" s="245"/>
      <c r="L24" s="246"/>
      <c r="M24" s="244"/>
      <c r="N24" s="244"/>
      <c r="O24" s="244"/>
      <c r="P24" s="244"/>
      <c r="Q24" s="244"/>
      <c r="R24" s="244"/>
      <c r="S24" s="244"/>
      <c r="T24" s="244"/>
      <c r="U24" s="244"/>
      <c r="V24" s="244"/>
      <c r="W24" s="244"/>
      <c r="X24" s="244"/>
      <c r="Y24" s="244"/>
      <c r="Z24" s="244"/>
    </row>
    <row r="25" spans="1:26" ht="15.75" customHeight="1">
      <c r="A25" s="245"/>
      <c r="B25" s="245"/>
      <c r="C25" s="245"/>
      <c r="D25" s="245"/>
      <c r="E25" s="245"/>
      <c r="F25" s="245"/>
      <c r="G25" s="245"/>
      <c r="H25" s="245"/>
      <c r="I25" s="245"/>
      <c r="J25" s="245"/>
      <c r="K25" s="245"/>
      <c r="L25" s="246"/>
      <c r="M25" s="244"/>
      <c r="N25" s="244"/>
      <c r="O25" s="244"/>
      <c r="P25" s="244"/>
      <c r="Q25" s="244"/>
      <c r="R25" s="244"/>
      <c r="S25" s="244"/>
      <c r="T25" s="244"/>
      <c r="U25" s="244"/>
      <c r="V25" s="244"/>
      <c r="W25" s="244"/>
      <c r="X25" s="244"/>
      <c r="Y25" s="244"/>
      <c r="Z25" s="244"/>
    </row>
    <row r="26" spans="1:26" ht="15.75" customHeight="1">
      <c r="A26" s="245"/>
      <c r="B26" s="245"/>
      <c r="C26" s="245"/>
      <c r="D26" s="245"/>
      <c r="E26" s="245"/>
      <c r="F26" s="245"/>
      <c r="G26" s="245"/>
      <c r="H26" s="245"/>
      <c r="I26" s="245"/>
      <c r="J26" s="245"/>
      <c r="K26" s="245"/>
      <c r="L26" s="246"/>
      <c r="M26" s="244"/>
      <c r="N26" s="244"/>
      <c r="O26" s="244"/>
      <c r="P26" s="244"/>
      <c r="Q26" s="244"/>
      <c r="R26" s="244"/>
      <c r="S26" s="244"/>
      <c r="T26" s="244"/>
      <c r="U26" s="244"/>
      <c r="V26" s="244"/>
      <c r="W26" s="244"/>
      <c r="X26" s="244"/>
      <c r="Y26" s="244"/>
      <c r="Z26" s="244"/>
    </row>
    <row r="27" spans="1:26" ht="15.75" customHeight="1">
      <c r="A27" s="245"/>
      <c r="B27" s="245"/>
      <c r="C27" s="245"/>
      <c r="D27" s="245"/>
      <c r="E27" s="245"/>
      <c r="F27" s="245"/>
      <c r="G27" s="245"/>
      <c r="H27" s="245"/>
      <c r="I27" s="245"/>
      <c r="J27" s="245"/>
      <c r="K27" s="245"/>
      <c r="L27" s="246"/>
      <c r="M27" s="244"/>
      <c r="N27" s="244"/>
      <c r="O27" s="244"/>
      <c r="P27" s="244"/>
      <c r="Q27" s="244"/>
      <c r="R27" s="244"/>
      <c r="S27" s="244"/>
      <c r="T27" s="244"/>
      <c r="U27" s="244"/>
      <c r="V27" s="244"/>
      <c r="W27" s="244"/>
      <c r="X27" s="244"/>
      <c r="Y27" s="244"/>
      <c r="Z27" s="244"/>
    </row>
    <row r="28" spans="1:26" ht="15.75" customHeight="1">
      <c r="A28" s="245"/>
      <c r="B28" s="245"/>
      <c r="C28" s="245"/>
      <c r="D28" s="245"/>
      <c r="E28" s="245"/>
      <c r="F28" s="245"/>
      <c r="G28" s="245"/>
      <c r="H28" s="245"/>
      <c r="I28" s="245"/>
      <c r="J28" s="245"/>
      <c r="K28" s="245"/>
      <c r="L28" s="246"/>
      <c r="M28" s="244"/>
      <c r="N28" s="244"/>
      <c r="O28" s="244"/>
      <c r="P28" s="244"/>
      <c r="Q28" s="244"/>
      <c r="R28" s="244"/>
      <c r="S28" s="244"/>
      <c r="T28" s="244"/>
      <c r="U28" s="244"/>
      <c r="V28" s="244"/>
      <c r="W28" s="244"/>
      <c r="X28" s="244"/>
      <c r="Y28" s="244"/>
      <c r="Z28" s="244"/>
    </row>
    <row r="29" spans="1:26" ht="15.75" customHeight="1">
      <c r="A29" s="245"/>
      <c r="B29" s="245"/>
      <c r="C29" s="245"/>
      <c r="D29" s="245"/>
      <c r="E29" s="245"/>
      <c r="F29" s="245"/>
      <c r="G29" s="245"/>
      <c r="H29" s="245"/>
      <c r="I29" s="245"/>
      <c r="J29" s="245"/>
      <c r="K29" s="245"/>
      <c r="L29" s="246"/>
      <c r="M29" s="244"/>
      <c r="N29" s="244"/>
      <c r="O29" s="244"/>
      <c r="P29" s="244"/>
      <c r="Q29" s="244"/>
      <c r="R29" s="244"/>
      <c r="S29" s="244"/>
      <c r="T29" s="244"/>
      <c r="U29" s="244"/>
      <c r="V29" s="244"/>
      <c r="W29" s="244"/>
      <c r="X29" s="244"/>
      <c r="Y29" s="244"/>
      <c r="Z29" s="244"/>
    </row>
    <row r="30" spans="1:26" ht="15.75" customHeight="1">
      <c r="A30" s="247"/>
      <c r="B30" s="247"/>
      <c r="C30" s="247"/>
      <c r="D30" s="247"/>
      <c r="E30" s="247"/>
      <c r="F30" s="247"/>
      <c r="G30" s="247"/>
      <c r="H30" s="247"/>
      <c r="I30" s="247"/>
      <c r="J30" s="247"/>
      <c r="K30" s="247"/>
      <c r="L30" s="243"/>
      <c r="M30" s="244"/>
      <c r="N30" s="244"/>
      <c r="O30" s="244"/>
      <c r="P30" s="244"/>
      <c r="Q30" s="244"/>
      <c r="R30" s="244"/>
      <c r="S30" s="244"/>
      <c r="T30" s="244"/>
      <c r="U30" s="244"/>
      <c r="V30" s="244"/>
      <c r="W30" s="244"/>
      <c r="X30" s="244"/>
      <c r="Y30" s="244"/>
      <c r="Z30" s="244"/>
    </row>
    <row r="31" spans="1:26" ht="15.75" customHeight="1">
      <c r="M31" s="244"/>
      <c r="N31" s="244"/>
      <c r="O31" s="244"/>
      <c r="P31" s="244"/>
      <c r="Q31" s="244"/>
      <c r="R31" s="244"/>
      <c r="S31" s="244"/>
      <c r="T31" s="244"/>
      <c r="U31" s="244"/>
      <c r="V31" s="244"/>
      <c r="W31" s="244"/>
      <c r="X31" s="244"/>
      <c r="Y31" s="244"/>
      <c r="Z31" s="244"/>
    </row>
    <row r="32" spans="1:26" ht="15.75" customHeight="1">
      <c r="L32" s="244"/>
      <c r="M32" s="244"/>
      <c r="N32" s="244"/>
      <c r="O32" s="244"/>
      <c r="P32" s="244"/>
      <c r="Q32" s="244"/>
      <c r="R32" s="244"/>
      <c r="S32" s="244"/>
      <c r="T32" s="244"/>
      <c r="U32" s="244"/>
      <c r="V32" s="244"/>
      <c r="W32" s="244"/>
      <c r="X32" s="244"/>
      <c r="Y32" s="244"/>
      <c r="Z32" s="244"/>
    </row>
    <row r="33" spans="12:26" ht="15.75" customHeight="1">
      <c r="L33" s="244"/>
      <c r="M33" s="244"/>
      <c r="N33" s="244"/>
      <c r="O33" s="244"/>
      <c r="P33" s="244"/>
      <c r="Q33" s="244"/>
      <c r="R33" s="244"/>
      <c r="S33" s="244"/>
      <c r="T33" s="244"/>
      <c r="U33" s="244"/>
      <c r="V33" s="244"/>
      <c r="W33" s="244"/>
      <c r="X33" s="244"/>
      <c r="Y33" s="244"/>
      <c r="Z33" s="244"/>
    </row>
    <row r="34" spans="12:26" ht="15.75" customHeight="1">
      <c r="L34" s="244"/>
      <c r="M34" s="244"/>
      <c r="N34" s="244"/>
      <c r="O34" s="244"/>
      <c r="P34" s="244"/>
      <c r="Q34" s="244"/>
      <c r="R34" s="244"/>
      <c r="S34" s="244"/>
      <c r="T34" s="244"/>
      <c r="U34" s="244"/>
      <c r="V34" s="244"/>
      <c r="W34" s="244"/>
      <c r="X34" s="244"/>
      <c r="Y34" s="244"/>
      <c r="Z34" s="244"/>
    </row>
    <row r="35" spans="12:26" ht="15.75" customHeight="1">
      <c r="L35" s="244"/>
      <c r="M35" s="244"/>
      <c r="N35" s="244"/>
      <c r="O35" s="244"/>
      <c r="P35" s="244"/>
      <c r="Q35" s="244"/>
      <c r="R35" s="244"/>
      <c r="S35" s="244"/>
      <c r="T35" s="244"/>
      <c r="U35" s="244"/>
      <c r="V35" s="244"/>
      <c r="W35" s="244"/>
      <c r="X35" s="244"/>
      <c r="Y35" s="244"/>
      <c r="Z35" s="244"/>
    </row>
    <row r="36" spans="12:26" ht="15.75" customHeight="1">
      <c r="L36" s="244"/>
      <c r="M36" s="244"/>
      <c r="N36" s="244"/>
      <c r="O36" s="244"/>
      <c r="P36" s="244"/>
      <c r="Q36" s="244"/>
      <c r="R36" s="244"/>
      <c r="S36" s="244"/>
      <c r="T36" s="244"/>
      <c r="U36" s="244"/>
      <c r="V36" s="244"/>
      <c r="W36" s="244"/>
      <c r="X36" s="244"/>
      <c r="Y36" s="244"/>
      <c r="Z36" s="244"/>
    </row>
    <row r="37" spans="12:26" ht="15.75" customHeight="1">
      <c r="L37" s="244"/>
      <c r="M37" s="244"/>
      <c r="N37" s="244"/>
      <c r="O37" s="244"/>
      <c r="P37" s="244"/>
      <c r="Q37" s="244"/>
      <c r="R37" s="244"/>
      <c r="S37" s="244"/>
      <c r="T37" s="244"/>
      <c r="U37" s="244"/>
      <c r="V37" s="244"/>
      <c r="W37" s="244"/>
      <c r="X37" s="244"/>
      <c r="Y37" s="244"/>
      <c r="Z37" s="244"/>
    </row>
    <row r="38" spans="12:26" ht="15.75" customHeight="1">
      <c r="L38" s="244"/>
      <c r="M38" s="244"/>
      <c r="N38" s="244"/>
      <c r="O38" s="244"/>
      <c r="P38" s="244"/>
      <c r="Q38" s="244"/>
      <c r="R38" s="244"/>
      <c r="S38" s="244"/>
      <c r="T38" s="244"/>
      <c r="U38" s="244"/>
      <c r="V38" s="244"/>
      <c r="W38" s="244"/>
      <c r="X38" s="244"/>
      <c r="Y38" s="244"/>
      <c r="Z38" s="244"/>
    </row>
    <row r="39" spans="12:26" ht="15.75" customHeight="1">
      <c r="L39" s="244"/>
      <c r="M39" s="244"/>
      <c r="N39" s="244"/>
      <c r="O39" s="244"/>
      <c r="P39" s="244"/>
      <c r="Q39" s="244"/>
      <c r="R39" s="244"/>
      <c r="S39" s="244"/>
      <c r="T39" s="244"/>
      <c r="U39" s="244"/>
      <c r="V39" s="244"/>
      <c r="W39" s="244"/>
      <c r="X39" s="244"/>
      <c r="Y39" s="244"/>
      <c r="Z39" s="244"/>
    </row>
    <row r="40" spans="12:26" ht="15.75" customHeight="1">
      <c r="L40" s="244"/>
      <c r="M40" s="244"/>
      <c r="N40" s="244"/>
      <c r="O40" s="244"/>
      <c r="P40" s="244"/>
      <c r="Q40" s="244"/>
      <c r="R40" s="244"/>
      <c r="S40" s="244"/>
      <c r="T40" s="244"/>
      <c r="U40" s="244"/>
      <c r="V40" s="244"/>
      <c r="W40" s="244"/>
      <c r="X40" s="244"/>
      <c r="Y40" s="244"/>
      <c r="Z40" s="244"/>
    </row>
    <row r="41" spans="12:26" ht="15.75" customHeight="1">
      <c r="L41" s="244"/>
      <c r="M41" s="244"/>
      <c r="N41" s="244"/>
      <c r="O41" s="244"/>
      <c r="P41" s="244"/>
      <c r="Q41" s="244"/>
      <c r="R41" s="244"/>
      <c r="S41" s="244"/>
      <c r="T41" s="244"/>
      <c r="U41" s="244"/>
      <c r="V41" s="244"/>
      <c r="W41" s="244"/>
      <c r="X41" s="244"/>
      <c r="Y41" s="244"/>
      <c r="Z41" s="244"/>
    </row>
    <row r="42" spans="12:26" ht="15.75" customHeight="1">
      <c r="L42" s="244"/>
      <c r="M42" s="244"/>
      <c r="N42" s="244"/>
      <c r="O42" s="244"/>
      <c r="P42" s="244"/>
      <c r="Q42" s="244"/>
      <c r="R42" s="244"/>
      <c r="S42" s="244"/>
      <c r="T42" s="244"/>
      <c r="U42" s="244"/>
      <c r="V42" s="244"/>
      <c r="W42" s="244"/>
      <c r="X42" s="244"/>
      <c r="Y42" s="244"/>
      <c r="Z42" s="244"/>
    </row>
    <row r="43" spans="12:26" ht="15.75" customHeight="1">
      <c r="L43" s="244"/>
      <c r="M43" s="244"/>
      <c r="N43" s="244"/>
      <c r="O43" s="244"/>
      <c r="P43" s="244"/>
      <c r="Q43" s="244"/>
      <c r="R43" s="244"/>
      <c r="S43" s="244"/>
      <c r="T43" s="244"/>
      <c r="U43" s="244"/>
      <c r="V43" s="244"/>
      <c r="W43" s="244"/>
      <c r="X43" s="244"/>
      <c r="Y43" s="244"/>
      <c r="Z43" s="244"/>
    </row>
    <row r="44" spans="12:26" ht="15.75" customHeight="1">
      <c r="L44" s="244"/>
      <c r="M44" s="244"/>
      <c r="N44" s="244"/>
      <c r="O44" s="244"/>
      <c r="P44" s="244"/>
      <c r="Q44" s="244"/>
      <c r="R44" s="244"/>
      <c r="S44" s="244"/>
      <c r="T44" s="244"/>
      <c r="U44" s="244"/>
      <c r="V44" s="244"/>
      <c r="W44" s="244"/>
      <c r="X44" s="244"/>
      <c r="Y44" s="244"/>
      <c r="Z44" s="244"/>
    </row>
    <row r="45" spans="12:26" ht="15.75" customHeight="1">
      <c r="L45" s="244"/>
      <c r="M45" s="244"/>
      <c r="N45" s="244"/>
      <c r="O45" s="244"/>
      <c r="P45" s="244"/>
      <c r="Q45" s="244"/>
      <c r="R45" s="244"/>
      <c r="S45" s="244"/>
      <c r="T45" s="244"/>
      <c r="U45" s="244"/>
      <c r="V45" s="244"/>
      <c r="W45" s="244"/>
      <c r="X45" s="244"/>
      <c r="Y45" s="244"/>
      <c r="Z45" s="244"/>
    </row>
    <row r="46" spans="12:26" ht="15.75" customHeight="1">
      <c r="L46" s="244"/>
      <c r="M46" s="244"/>
      <c r="N46" s="244"/>
      <c r="O46" s="244"/>
      <c r="P46" s="244"/>
      <c r="Q46" s="244"/>
      <c r="R46" s="244"/>
      <c r="S46" s="244"/>
      <c r="T46" s="244"/>
      <c r="U46" s="244"/>
      <c r="V46" s="244"/>
      <c r="W46" s="244"/>
      <c r="X46" s="244"/>
      <c r="Y46" s="244"/>
      <c r="Z46" s="244"/>
    </row>
    <row r="47" spans="12:26" ht="15.75" customHeight="1">
      <c r="L47" s="244"/>
      <c r="M47" s="244"/>
      <c r="N47" s="244"/>
      <c r="O47" s="244"/>
      <c r="P47" s="244"/>
      <c r="Q47" s="244"/>
      <c r="R47" s="244"/>
      <c r="S47" s="244"/>
      <c r="T47" s="244"/>
      <c r="U47" s="244"/>
      <c r="V47" s="244"/>
      <c r="W47" s="244"/>
      <c r="X47" s="244"/>
      <c r="Y47" s="244"/>
      <c r="Z47" s="244"/>
    </row>
    <row r="48" spans="12:26" ht="15.75" customHeight="1">
      <c r="L48" s="244"/>
      <c r="M48" s="244"/>
      <c r="N48" s="244"/>
      <c r="O48" s="244"/>
      <c r="P48" s="244"/>
      <c r="Q48" s="244"/>
      <c r="R48" s="244"/>
      <c r="S48" s="244"/>
      <c r="T48" s="244"/>
      <c r="U48" s="244"/>
      <c r="V48" s="244"/>
      <c r="W48" s="244"/>
      <c r="X48" s="244"/>
      <c r="Y48" s="244"/>
      <c r="Z48" s="244"/>
    </row>
    <row r="49" spans="11:26" ht="15.75" customHeight="1">
      <c r="L49" s="244"/>
      <c r="M49" s="244"/>
      <c r="N49" s="244"/>
      <c r="O49" s="244"/>
      <c r="P49" s="244"/>
      <c r="Q49" s="244"/>
      <c r="R49" s="244"/>
      <c r="S49" s="244"/>
      <c r="T49" s="244"/>
      <c r="U49" s="244"/>
      <c r="V49" s="244"/>
      <c r="W49" s="244"/>
      <c r="X49" s="244"/>
      <c r="Y49" s="244"/>
      <c r="Z49" s="244"/>
    </row>
    <row r="50" spans="11:26" ht="15.75" customHeight="1">
      <c r="L50" s="244"/>
      <c r="M50" s="244"/>
      <c r="N50" s="244"/>
      <c r="O50" s="244"/>
      <c r="P50" s="244"/>
      <c r="Q50" s="244"/>
      <c r="R50" s="244"/>
      <c r="S50" s="244"/>
      <c r="T50" s="244"/>
      <c r="U50" s="244"/>
      <c r="V50" s="244"/>
      <c r="W50" s="244"/>
      <c r="X50" s="244"/>
      <c r="Y50" s="244"/>
      <c r="Z50" s="244"/>
    </row>
    <row r="51" spans="11:26" ht="15.75" customHeight="1">
      <c r="L51" s="244"/>
      <c r="M51" s="244"/>
      <c r="N51" s="244"/>
      <c r="O51" s="244"/>
      <c r="P51" s="244"/>
      <c r="Q51" s="244"/>
      <c r="R51" s="244"/>
      <c r="S51" s="244"/>
      <c r="T51" s="244"/>
      <c r="U51" s="244"/>
      <c r="V51" s="244"/>
      <c r="W51" s="244"/>
      <c r="X51" s="244"/>
      <c r="Y51" s="244"/>
      <c r="Z51" s="244"/>
    </row>
    <row r="52" spans="11:26" ht="15.75" customHeight="1">
      <c r="L52" s="244"/>
      <c r="M52" s="244"/>
      <c r="N52" s="244"/>
      <c r="O52" s="244"/>
      <c r="P52" s="244"/>
      <c r="Q52" s="244"/>
      <c r="R52" s="244"/>
      <c r="S52" s="244"/>
      <c r="T52" s="244"/>
      <c r="U52" s="244"/>
      <c r="V52" s="244"/>
      <c r="W52" s="244"/>
      <c r="X52" s="244"/>
      <c r="Y52" s="244"/>
      <c r="Z52" s="244"/>
    </row>
    <row r="53" spans="11:26" ht="15.75" customHeight="1">
      <c r="L53" s="244"/>
      <c r="M53" s="244"/>
      <c r="N53" s="244"/>
      <c r="O53" s="244"/>
      <c r="P53" s="244"/>
      <c r="Q53" s="244"/>
      <c r="R53" s="244"/>
      <c r="S53" s="244"/>
      <c r="T53" s="244"/>
      <c r="U53" s="244"/>
      <c r="V53" s="244"/>
      <c r="W53" s="244"/>
      <c r="X53" s="244"/>
      <c r="Y53" s="244"/>
      <c r="Z53" s="244"/>
    </row>
    <row r="54" spans="11:26" ht="15.75" customHeight="1">
      <c r="L54" s="244"/>
      <c r="M54" s="244"/>
      <c r="N54" s="244"/>
      <c r="O54" s="244"/>
      <c r="P54" s="244"/>
      <c r="Q54" s="244"/>
      <c r="R54" s="244"/>
      <c r="S54" s="244"/>
      <c r="T54" s="244"/>
      <c r="U54" s="244"/>
      <c r="V54" s="244"/>
      <c r="W54" s="244"/>
      <c r="X54" s="244"/>
      <c r="Y54" s="244"/>
      <c r="Z54" s="244"/>
    </row>
    <row r="55" spans="11:26" ht="15.75" customHeight="1">
      <c r="L55" s="244"/>
      <c r="M55" s="244"/>
      <c r="N55" s="244"/>
      <c r="O55" s="244"/>
      <c r="P55" s="244"/>
      <c r="Q55" s="244"/>
      <c r="R55" s="244"/>
      <c r="S55" s="244"/>
      <c r="T55" s="244"/>
      <c r="U55" s="244"/>
      <c r="V55" s="244"/>
      <c r="W55" s="244"/>
      <c r="X55" s="244"/>
      <c r="Y55" s="244"/>
      <c r="Z55" s="244"/>
    </row>
    <row r="56" spans="11:26" ht="15.75" customHeight="1">
      <c r="L56" s="244"/>
      <c r="M56" s="244"/>
      <c r="N56" s="244"/>
      <c r="O56" s="244"/>
      <c r="P56" s="244"/>
      <c r="Q56" s="244"/>
      <c r="R56" s="244"/>
      <c r="S56" s="244"/>
      <c r="T56" s="244"/>
      <c r="U56" s="244"/>
      <c r="V56" s="244"/>
      <c r="W56" s="244"/>
      <c r="X56" s="244"/>
      <c r="Y56" s="244"/>
      <c r="Z56" s="244"/>
    </row>
    <row r="57" spans="11:26" ht="15.75" customHeight="1">
      <c r="L57" s="244"/>
      <c r="M57" s="244"/>
      <c r="N57" s="244"/>
      <c r="O57" s="244"/>
      <c r="P57" s="244"/>
      <c r="Q57" s="244"/>
      <c r="R57" s="244"/>
      <c r="S57" s="244"/>
      <c r="T57" s="244"/>
      <c r="U57" s="244"/>
      <c r="V57" s="244"/>
      <c r="W57" s="244"/>
      <c r="X57" s="244"/>
      <c r="Y57" s="244"/>
      <c r="Z57" s="244"/>
    </row>
    <row r="58" spans="11:26" ht="15.75" customHeight="1">
      <c r="L58" s="244"/>
      <c r="M58" s="244"/>
      <c r="N58" s="244"/>
      <c r="O58" s="244"/>
      <c r="P58" s="244"/>
      <c r="Q58" s="244"/>
      <c r="R58" s="244"/>
      <c r="S58" s="244"/>
      <c r="T58" s="244"/>
      <c r="U58" s="244"/>
      <c r="V58" s="244"/>
      <c r="W58" s="244"/>
      <c r="X58" s="244"/>
      <c r="Y58" s="244"/>
      <c r="Z58" s="244"/>
    </row>
    <row r="59" spans="11:26" ht="15.75" customHeight="1">
      <c r="K59" s="244"/>
      <c r="L59" s="244"/>
      <c r="M59" s="244"/>
      <c r="N59" s="244"/>
      <c r="O59" s="244"/>
      <c r="P59" s="244"/>
      <c r="Q59" s="244"/>
      <c r="R59" s="244"/>
      <c r="S59" s="244"/>
      <c r="T59" s="244"/>
      <c r="U59" s="244"/>
      <c r="V59" s="244"/>
      <c r="W59" s="244"/>
      <c r="X59" s="244"/>
      <c r="Y59" s="244"/>
      <c r="Z59" s="244"/>
    </row>
    <row r="60" spans="11:26" ht="15.75" customHeight="1">
      <c r="K60" s="244"/>
      <c r="L60" s="244"/>
      <c r="M60" s="244"/>
      <c r="N60" s="244"/>
      <c r="O60" s="244"/>
      <c r="P60" s="244"/>
      <c r="Q60" s="244"/>
      <c r="R60" s="244"/>
      <c r="S60" s="244"/>
      <c r="T60" s="244"/>
      <c r="U60" s="244"/>
      <c r="V60" s="244"/>
      <c r="W60" s="244"/>
      <c r="X60" s="244"/>
      <c r="Y60" s="244"/>
      <c r="Z60" s="244"/>
    </row>
    <row r="61" spans="11:26" ht="15.75" customHeight="1">
      <c r="K61" s="244"/>
      <c r="L61" s="244"/>
      <c r="M61" s="244"/>
      <c r="N61" s="244"/>
      <c r="O61" s="244"/>
      <c r="P61" s="244"/>
      <c r="Q61" s="244"/>
      <c r="R61" s="244"/>
      <c r="S61" s="244"/>
      <c r="T61" s="244"/>
      <c r="U61" s="244"/>
      <c r="V61" s="244"/>
      <c r="W61" s="244"/>
      <c r="X61" s="244"/>
      <c r="Y61" s="244"/>
      <c r="Z61" s="244"/>
    </row>
    <row r="62" spans="11:26" ht="15.75" customHeight="1">
      <c r="K62" s="244"/>
      <c r="L62" s="244"/>
      <c r="M62" s="244"/>
      <c r="N62" s="244"/>
      <c r="O62" s="244"/>
      <c r="P62" s="244"/>
      <c r="Q62" s="244"/>
      <c r="R62" s="244"/>
      <c r="S62" s="244"/>
      <c r="T62" s="244"/>
      <c r="U62" s="244"/>
      <c r="V62" s="244"/>
      <c r="W62" s="244"/>
      <c r="X62" s="244"/>
      <c r="Y62" s="244"/>
      <c r="Z62" s="244"/>
    </row>
    <row r="63" spans="11:26" ht="15.75" customHeight="1">
      <c r="K63" s="244"/>
      <c r="L63" s="244"/>
      <c r="M63" s="244"/>
      <c r="N63" s="244"/>
      <c r="O63" s="244"/>
      <c r="P63" s="244"/>
      <c r="Q63" s="244"/>
      <c r="R63" s="244"/>
      <c r="S63" s="244"/>
      <c r="T63" s="244"/>
      <c r="U63" s="244"/>
      <c r="V63" s="244"/>
      <c r="W63" s="244"/>
      <c r="X63" s="244"/>
      <c r="Y63" s="244"/>
      <c r="Z63" s="244"/>
    </row>
    <row r="64" spans="11:26" ht="15.75" customHeight="1">
      <c r="K64" s="244"/>
      <c r="L64" s="244"/>
      <c r="M64" s="244"/>
      <c r="N64" s="244"/>
      <c r="O64" s="244"/>
      <c r="P64" s="244"/>
      <c r="Q64" s="244"/>
      <c r="R64" s="244"/>
      <c r="S64" s="244"/>
      <c r="T64" s="244"/>
      <c r="U64" s="244"/>
      <c r="V64" s="244"/>
      <c r="W64" s="244"/>
      <c r="X64" s="244"/>
      <c r="Y64" s="244"/>
      <c r="Z64" s="244"/>
    </row>
    <row r="65" spans="10:26" ht="15.75" customHeight="1">
      <c r="K65" s="244"/>
      <c r="L65" s="244"/>
      <c r="M65" s="244"/>
      <c r="N65" s="244"/>
      <c r="O65" s="244"/>
      <c r="P65" s="244"/>
      <c r="Q65" s="244"/>
      <c r="R65" s="244"/>
      <c r="S65" s="244"/>
      <c r="T65" s="244"/>
      <c r="U65" s="244"/>
      <c r="V65" s="244"/>
      <c r="W65" s="244"/>
      <c r="X65" s="244"/>
      <c r="Y65" s="244"/>
      <c r="Z65" s="244"/>
    </row>
    <row r="66" spans="10:26" ht="15.75" customHeight="1">
      <c r="K66" s="244"/>
      <c r="L66" s="244"/>
      <c r="M66" s="244"/>
      <c r="N66" s="244"/>
      <c r="O66" s="244"/>
      <c r="P66" s="244"/>
      <c r="Q66" s="244"/>
      <c r="R66" s="244"/>
      <c r="S66" s="244"/>
      <c r="T66" s="244"/>
      <c r="U66" s="244"/>
      <c r="V66" s="244"/>
      <c r="W66" s="244"/>
      <c r="X66" s="244"/>
      <c r="Y66" s="244"/>
      <c r="Z66" s="244"/>
    </row>
    <row r="67" spans="10:26" ht="15.75" customHeight="1">
      <c r="K67" s="244"/>
      <c r="L67" s="244"/>
      <c r="M67" s="244"/>
      <c r="N67" s="244"/>
      <c r="O67" s="244"/>
      <c r="P67" s="244"/>
      <c r="Q67" s="244"/>
      <c r="R67" s="244"/>
      <c r="S67" s="244"/>
      <c r="T67" s="244"/>
      <c r="U67" s="244"/>
      <c r="V67" s="244"/>
      <c r="W67" s="244"/>
      <c r="X67" s="244"/>
      <c r="Y67" s="244"/>
      <c r="Z67" s="244"/>
    </row>
    <row r="68" spans="10:26" ht="15.75" customHeight="1">
      <c r="K68" s="244"/>
      <c r="L68" s="244"/>
      <c r="M68" s="244"/>
      <c r="N68" s="244"/>
      <c r="O68" s="244"/>
      <c r="P68" s="244"/>
      <c r="Q68" s="244"/>
      <c r="R68" s="244"/>
      <c r="S68" s="244"/>
      <c r="T68" s="244"/>
      <c r="U68" s="244"/>
      <c r="V68" s="244"/>
      <c r="W68" s="244"/>
      <c r="X68" s="244"/>
      <c r="Y68" s="244"/>
      <c r="Z68" s="244"/>
    </row>
    <row r="69" spans="10:26" ht="15.75" customHeight="1">
      <c r="K69" s="244"/>
      <c r="L69" s="244"/>
      <c r="M69" s="244"/>
      <c r="N69" s="244"/>
      <c r="O69" s="244"/>
      <c r="P69" s="244"/>
      <c r="Q69" s="244"/>
      <c r="R69" s="244"/>
      <c r="S69" s="244"/>
      <c r="T69" s="244"/>
      <c r="U69" s="244"/>
      <c r="V69" s="244"/>
      <c r="W69" s="244"/>
      <c r="X69" s="244"/>
      <c r="Y69" s="244"/>
      <c r="Z69" s="244"/>
    </row>
    <row r="70" spans="10:26" ht="15.75" customHeight="1">
      <c r="K70" s="244"/>
      <c r="L70" s="244"/>
      <c r="M70" s="244"/>
      <c r="N70" s="244"/>
      <c r="O70" s="244"/>
      <c r="P70" s="244"/>
      <c r="Q70" s="244"/>
      <c r="R70" s="244"/>
      <c r="S70" s="244"/>
      <c r="T70" s="244"/>
      <c r="U70" s="244"/>
      <c r="V70" s="244"/>
      <c r="W70" s="244"/>
      <c r="X70" s="244"/>
      <c r="Y70" s="244"/>
      <c r="Z70" s="244"/>
    </row>
    <row r="71" spans="10:26" ht="15.75" customHeight="1">
      <c r="K71" s="244"/>
      <c r="L71" s="244"/>
      <c r="M71" s="244"/>
      <c r="N71" s="244"/>
      <c r="O71" s="244"/>
      <c r="P71" s="244"/>
      <c r="Q71" s="244"/>
      <c r="R71" s="244"/>
      <c r="S71" s="244"/>
      <c r="T71" s="244"/>
      <c r="U71" s="244"/>
      <c r="V71" s="244"/>
      <c r="W71" s="244"/>
      <c r="X71" s="244"/>
      <c r="Y71" s="244"/>
      <c r="Z71" s="244"/>
    </row>
    <row r="72" spans="10:26" ht="15.75" customHeight="1">
      <c r="K72" s="244"/>
      <c r="L72" s="244"/>
      <c r="M72" s="244"/>
      <c r="N72" s="244"/>
      <c r="O72" s="244"/>
      <c r="P72" s="244"/>
      <c r="Q72" s="244"/>
      <c r="R72" s="244"/>
      <c r="S72" s="244"/>
      <c r="T72" s="244"/>
      <c r="U72" s="244"/>
      <c r="V72" s="244"/>
      <c r="W72" s="244"/>
      <c r="X72" s="244"/>
      <c r="Y72" s="244"/>
      <c r="Z72" s="244"/>
    </row>
    <row r="73" spans="10:26" ht="15.75" customHeight="1">
      <c r="K73" s="244"/>
      <c r="L73" s="244"/>
      <c r="M73" s="244"/>
      <c r="N73" s="244"/>
      <c r="O73" s="244"/>
      <c r="P73" s="244"/>
      <c r="Q73" s="244"/>
      <c r="R73" s="244"/>
      <c r="S73" s="244"/>
      <c r="T73" s="244"/>
      <c r="U73" s="244"/>
      <c r="V73" s="244"/>
      <c r="W73" s="244"/>
      <c r="X73" s="244"/>
      <c r="Y73" s="244"/>
      <c r="Z73" s="244"/>
    </row>
    <row r="74" spans="10:26" ht="15.75" customHeight="1">
      <c r="K74" s="244"/>
      <c r="L74" s="244"/>
      <c r="M74" s="244"/>
      <c r="N74" s="244"/>
      <c r="O74" s="244"/>
      <c r="P74" s="244"/>
      <c r="Q74" s="244"/>
      <c r="R74" s="244"/>
      <c r="S74" s="244"/>
      <c r="T74" s="244"/>
      <c r="U74" s="244"/>
      <c r="V74" s="244"/>
      <c r="W74" s="244"/>
      <c r="X74" s="244"/>
      <c r="Y74" s="244"/>
      <c r="Z74" s="244"/>
    </row>
    <row r="75" spans="10:26" ht="15.75" customHeight="1">
      <c r="K75" s="244"/>
      <c r="L75" s="244"/>
      <c r="M75" s="244"/>
      <c r="N75" s="244"/>
      <c r="O75" s="244"/>
      <c r="P75" s="244"/>
      <c r="Q75" s="244"/>
      <c r="R75" s="244"/>
      <c r="S75" s="244"/>
      <c r="T75" s="244"/>
      <c r="U75" s="244"/>
      <c r="V75" s="244"/>
      <c r="W75" s="244"/>
      <c r="X75" s="244"/>
      <c r="Y75" s="244"/>
      <c r="Z75" s="244"/>
    </row>
    <row r="76" spans="10:26" ht="15.75" customHeight="1">
      <c r="K76" s="244"/>
      <c r="L76" s="244"/>
      <c r="M76" s="244"/>
      <c r="N76" s="244"/>
      <c r="O76" s="244"/>
      <c r="P76" s="244"/>
      <c r="Q76" s="244"/>
      <c r="R76" s="244"/>
      <c r="S76" s="244"/>
      <c r="T76" s="244"/>
      <c r="U76" s="244"/>
      <c r="V76" s="244"/>
      <c r="W76" s="244"/>
      <c r="X76" s="244"/>
      <c r="Y76" s="244"/>
      <c r="Z76" s="244"/>
    </row>
    <row r="77" spans="10:26" ht="15.75" customHeight="1">
      <c r="K77" s="244"/>
      <c r="L77" s="244"/>
      <c r="M77" s="244"/>
      <c r="N77" s="244"/>
      <c r="O77" s="244"/>
      <c r="P77" s="244"/>
      <c r="Q77" s="244"/>
      <c r="R77" s="244"/>
      <c r="S77" s="244"/>
      <c r="T77" s="244"/>
      <c r="U77" s="244"/>
      <c r="V77" s="244"/>
      <c r="W77" s="244"/>
      <c r="X77" s="244"/>
      <c r="Y77" s="244"/>
      <c r="Z77" s="244"/>
    </row>
    <row r="78" spans="10:26" ht="15.75" customHeight="1">
      <c r="K78" s="244"/>
      <c r="L78" s="244"/>
      <c r="M78" s="244"/>
      <c r="N78" s="244"/>
      <c r="O78" s="244"/>
      <c r="P78" s="244"/>
      <c r="Q78" s="244"/>
      <c r="R78" s="244"/>
      <c r="S78" s="244"/>
      <c r="T78" s="244"/>
      <c r="U78" s="244"/>
      <c r="V78" s="244"/>
      <c r="W78" s="244"/>
      <c r="X78" s="244"/>
      <c r="Y78" s="244"/>
      <c r="Z78" s="244"/>
    </row>
    <row r="79" spans="10:26" ht="15.75" customHeight="1">
      <c r="K79" s="244"/>
      <c r="L79" s="244"/>
      <c r="M79" s="244"/>
      <c r="N79" s="244"/>
      <c r="O79" s="244"/>
      <c r="P79" s="244"/>
      <c r="Q79" s="244"/>
      <c r="R79" s="244"/>
      <c r="S79" s="244"/>
      <c r="T79" s="244"/>
      <c r="U79" s="244"/>
      <c r="V79" s="244"/>
      <c r="W79" s="244"/>
      <c r="X79" s="244"/>
      <c r="Y79" s="244"/>
      <c r="Z79" s="244"/>
    </row>
    <row r="80" spans="10:26" ht="15.75" customHeight="1">
      <c r="J80" s="244"/>
      <c r="K80" s="244"/>
      <c r="L80" s="244"/>
      <c r="M80" s="244"/>
      <c r="N80" s="244"/>
      <c r="O80" s="244"/>
      <c r="P80" s="244"/>
      <c r="Q80" s="244"/>
      <c r="R80" s="244"/>
      <c r="S80" s="244"/>
      <c r="T80" s="244"/>
      <c r="U80" s="244"/>
      <c r="V80" s="244"/>
      <c r="W80" s="244"/>
      <c r="X80" s="244"/>
      <c r="Y80" s="244"/>
      <c r="Z80" s="244"/>
    </row>
    <row r="81" spans="10:26" ht="15.75" customHeight="1">
      <c r="J81" s="244"/>
      <c r="K81" s="244"/>
      <c r="L81" s="244"/>
      <c r="M81" s="244"/>
      <c r="N81" s="244"/>
      <c r="O81" s="244"/>
      <c r="P81" s="244"/>
      <c r="Q81" s="244"/>
      <c r="R81" s="244"/>
      <c r="S81" s="244"/>
      <c r="T81" s="244"/>
      <c r="U81" s="244"/>
      <c r="V81" s="244"/>
      <c r="W81" s="244"/>
      <c r="X81" s="244"/>
      <c r="Y81" s="244"/>
      <c r="Z81" s="244"/>
    </row>
    <row r="82" spans="10:26" ht="15.75" customHeight="1">
      <c r="J82" s="244"/>
      <c r="K82" s="244"/>
      <c r="L82" s="244"/>
      <c r="M82" s="244"/>
      <c r="N82" s="244"/>
      <c r="O82" s="244"/>
      <c r="P82" s="244"/>
      <c r="Q82" s="244"/>
      <c r="R82" s="244"/>
      <c r="S82" s="244"/>
      <c r="T82" s="244"/>
      <c r="U82" s="244"/>
      <c r="V82" s="244"/>
      <c r="W82" s="244"/>
      <c r="X82" s="244"/>
      <c r="Y82" s="244"/>
      <c r="Z82" s="244"/>
    </row>
    <row r="83" spans="10:26" ht="15.75" customHeight="1">
      <c r="J83" s="244"/>
      <c r="K83" s="244"/>
      <c r="L83" s="244"/>
      <c r="M83" s="244"/>
      <c r="N83" s="244"/>
      <c r="O83" s="244"/>
      <c r="P83" s="244"/>
      <c r="Q83" s="244"/>
      <c r="R83" s="244"/>
      <c r="S83" s="244"/>
      <c r="T83" s="244"/>
      <c r="U83" s="244"/>
      <c r="V83" s="244"/>
      <c r="W83" s="244"/>
      <c r="X83" s="244"/>
      <c r="Y83" s="244"/>
      <c r="Z83" s="244"/>
    </row>
    <row r="84" spans="10:26" ht="15.75" customHeight="1">
      <c r="J84" s="244"/>
      <c r="K84" s="244"/>
      <c r="L84" s="244"/>
      <c r="M84" s="244"/>
      <c r="N84" s="244"/>
      <c r="O84" s="244"/>
      <c r="P84" s="244"/>
      <c r="Q84" s="244"/>
      <c r="R84" s="244"/>
      <c r="S84" s="244"/>
      <c r="T84" s="244"/>
      <c r="U84" s="244"/>
      <c r="V84" s="244"/>
      <c r="W84" s="244"/>
      <c r="X84" s="244"/>
      <c r="Y84" s="244"/>
      <c r="Z84" s="244"/>
    </row>
    <row r="85" spans="10:26" ht="15.75" customHeight="1">
      <c r="J85" s="244"/>
      <c r="K85" s="244"/>
      <c r="L85" s="244"/>
      <c r="M85" s="244"/>
      <c r="N85" s="244"/>
      <c r="O85" s="244"/>
      <c r="P85" s="244"/>
      <c r="Q85" s="244"/>
      <c r="R85" s="244"/>
      <c r="S85" s="244"/>
      <c r="T85" s="244"/>
      <c r="U85" s="244"/>
      <c r="V85" s="244"/>
      <c r="W85" s="244"/>
      <c r="X85" s="244"/>
      <c r="Y85" s="244"/>
      <c r="Z85" s="244"/>
    </row>
    <row r="86" spans="10:26" ht="15.75" customHeight="1">
      <c r="J86" s="244"/>
      <c r="K86" s="244"/>
      <c r="L86" s="244"/>
      <c r="M86" s="244"/>
      <c r="N86" s="244"/>
      <c r="O86" s="244"/>
      <c r="P86" s="244"/>
      <c r="Q86" s="244"/>
      <c r="R86" s="244"/>
      <c r="S86" s="244"/>
      <c r="T86" s="244"/>
      <c r="U86" s="244"/>
      <c r="V86" s="244"/>
      <c r="W86" s="244"/>
      <c r="X86" s="244"/>
      <c r="Y86" s="244"/>
      <c r="Z86" s="244"/>
    </row>
    <row r="87" spans="10:26" ht="15.75" customHeight="1">
      <c r="J87" s="244"/>
      <c r="K87" s="244"/>
      <c r="L87" s="244"/>
      <c r="M87" s="244"/>
      <c r="N87" s="244"/>
      <c r="O87" s="244"/>
      <c r="P87" s="244"/>
      <c r="Q87" s="244"/>
      <c r="R87" s="244"/>
      <c r="S87" s="244"/>
      <c r="T87" s="244"/>
      <c r="U87" s="244"/>
      <c r="V87" s="244"/>
      <c r="W87" s="244"/>
      <c r="X87" s="244"/>
      <c r="Y87" s="244"/>
      <c r="Z87" s="244"/>
    </row>
    <row r="88" spans="10:26" ht="15.75" customHeight="1">
      <c r="J88" s="244"/>
      <c r="K88" s="244"/>
      <c r="L88" s="244"/>
      <c r="M88" s="244"/>
      <c r="N88" s="244"/>
      <c r="O88" s="244"/>
      <c r="P88" s="244"/>
      <c r="Q88" s="244"/>
      <c r="R88" s="244"/>
      <c r="S88" s="244"/>
      <c r="T88" s="244"/>
      <c r="U88" s="244"/>
      <c r="V88" s="244"/>
      <c r="W88" s="244"/>
      <c r="X88" s="244"/>
      <c r="Y88" s="244"/>
      <c r="Z88" s="244"/>
    </row>
    <row r="89" spans="10:26" ht="15.75" customHeight="1">
      <c r="J89" s="244"/>
      <c r="K89" s="244"/>
      <c r="L89" s="244"/>
      <c r="M89" s="244"/>
      <c r="N89" s="244"/>
      <c r="O89" s="244"/>
      <c r="P89" s="244"/>
      <c r="Q89" s="244"/>
      <c r="R89" s="244"/>
      <c r="S89" s="244"/>
      <c r="T89" s="244"/>
      <c r="U89" s="244"/>
      <c r="V89" s="244"/>
      <c r="W89" s="244"/>
      <c r="X89" s="244"/>
      <c r="Y89" s="244"/>
      <c r="Z89" s="244"/>
    </row>
    <row r="90" spans="10:26" ht="15.75" customHeight="1">
      <c r="J90" s="244"/>
      <c r="K90" s="244"/>
      <c r="L90" s="244"/>
      <c r="M90" s="244"/>
      <c r="N90" s="244"/>
      <c r="O90" s="244"/>
      <c r="P90" s="244"/>
      <c r="Q90" s="244"/>
      <c r="R90" s="244"/>
      <c r="S90" s="244"/>
      <c r="T90" s="244"/>
      <c r="U90" s="244"/>
      <c r="V90" s="244"/>
      <c r="W90" s="244"/>
      <c r="X90" s="244"/>
      <c r="Y90" s="244"/>
      <c r="Z90" s="244"/>
    </row>
    <row r="91" spans="10:26" ht="15.75" customHeight="1">
      <c r="J91" s="244"/>
      <c r="K91" s="244"/>
      <c r="L91" s="244"/>
      <c r="M91" s="244"/>
      <c r="N91" s="244"/>
      <c r="O91" s="244"/>
      <c r="P91" s="244"/>
      <c r="Q91" s="244"/>
      <c r="R91" s="244"/>
      <c r="S91" s="244"/>
      <c r="T91" s="244"/>
      <c r="U91" s="244"/>
      <c r="V91" s="244"/>
      <c r="W91" s="244"/>
      <c r="X91" s="244"/>
      <c r="Y91" s="244"/>
      <c r="Z91" s="244"/>
    </row>
    <row r="92" spans="10:26" ht="15.75" customHeight="1">
      <c r="J92" s="244"/>
      <c r="K92" s="244"/>
      <c r="L92" s="244"/>
      <c r="M92" s="244"/>
      <c r="N92" s="244"/>
      <c r="O92" s="244"/>
      <c r="P92" s="244"/>
      <c r="Q92" s="244"/>
      <c r="R92" s="244"/>
      <c r="S92" s="244"/>
      <c r="T92" s="244"/>
      <c r="U92" s="244"/>
      <c r="V92" s="244"/>
      <c r="W92" s="244"/>
      <c r="X92" s="244"/>
      <c r="Y92" s="244"/>
      <c r="Z92" s="244"/>
    </row>
    <row r="93" spans="10:26" ht="15.75" customHeight="1">
      <c r="J93" s="244"/>
      <c r="K93" s="244"/>
      <c r="L93" s="244"/>
      <c r="M93" s="244"/>
      <c r="N93" s="244"/>
      <c r="O93" s="244"/>
      <c r="P93" s="244"/>
      <c r="Q93" s="244"/>
      <c r="R93" s="244"/>
      <c r="S93" s="244"/>
      <c r="T93" s="244"/>
      <c r="U93" s="244"/>
      <c r="V93" s="244"/>
      <c r="W93" s="244"/>
      <c r="X93" s="244"/>
      <c r="Y93" s="244"/>
      <c r="Z93" s="244"/>
    </row>
    <row r="94" spans="10:26" ht="15.75" customHeight="1">
      <c r="J94" s="244"/>
      <c r="K94" s="244"/>
      <c r="L94" s="244"/>
      <c r="M94" s="244"/>
      <c r="N94" s="244"/>
      <c r="O94" s="244"/>
      <c r="P94" s="244"/>
      <c r="Q94" s="244"/>
      <c r="R94" s="244"/>
      <c r="S94" s="244"/>
      <c r="T94" s="244"/>
      <c r="U94" s="244"/>
      <c r="V94" s="244"/>
      <c r="W94" s="244"/>
      <c r="X94" s="244"/>
      <c r="Y94" s="244"/>
      <c r="Z94" s="244"/>
    </row>
    <row r="95" spans="10:26" ht="15.75" customHeight="1">
      <c r="J95" s="244"/>
      <c r="K95" s="244"/>
      <c r="L95" s="244"/>
      <c r="M95" s="244"/>
      <c r="N95" s="244"/>
      <c r="O95" s="244"/>
      <c r="P95" s="244"/>
      <c r="Q95" s="244"/>
      <c r="R95" s="244"/>
      <c r="S95" s="244"/>
      <c r="T95" s="244"/>
      <c r="U95" s="244"/>
      <c r="V95" s="244"/>
      <c r="W95" s="244"/>
      <c r="X95" s="244"/>
      <c r="Y95" s="244"/>
      <c r="Z95" s="244"/>
    </row>
    <row r="96" spans="10:26" ht="15.75" customHeight="1">
      <c r="J96" s="244"/>
      <c r="K96" s="244"/>
      <c r="L96" s="244"/>
      <c r="M96" s="244"/>
      <c r="N96" s="244"/>
      <c r="O96" s="244"/>
      <c r="P96" s="244"/>
      <c r="Q96" s="244"/>
      <c r="R96" s="244"/>
      <c r="S96" s="244"/>
      <c r="T96" s="244"/>
      <c r="U96" s="244"/>
      <c r="V96" s="244"/>
      <c r="W96" s="244"/>
      <c r="X96" s="244"/>
      <c r="Y96" s="244"/>
      <c r="Z96" s="244"/>
    </row>
    <row r="97" spans="10:26" ht="15.75" customHeight="1">
      <c r="J97" s="244"/>
      <c r="K97" s="244"/>
      <c r="L97" s="244"/>
      <c r="M97" s="244"/>
      <c r="N97" s="244"/>
      <c r="O97" s="244"/>
      <c r="P97" s="244"/>
      <c r="Q97" s="244"/>
      <c r="R97" s="244"/>
      <c r="S97" s="244"/>
      <c r="T97" s="244"/>
      <c r="U97" s="244"/>
      <c r="V97" s="244"/>
      <c r="W97" s="244"/>
      <c r="X97" s="244"/>
      <c r="Y97" s="244"/>
      <c r="Z97" s="244"/>
    </row>
    <row r="98" spans="10:26" ht="15.75" customHeight="1">
      <c r="J98" s="244"/>
      <c r="K98" s="244"/>
      <c r="L98" s="244"/>
      <c r="M98" s="244"/>
      <c r="N98" s="244"/>
      <c r="O98" s="244"/>
      <c r="P98" s="244"/>
      <c r="Q98" s="244"/>
      <c r="R98" s="244"/>
      <c r="S98" s="244"/>
      <c r="T98" s="244"/>
      <c r="U98" s="244"/>
      <c r="V98" s="244"/>
      <c r="W98" s="244"/>
      <c r="X98" s="244"/>
      <c r="Y98" s="244"/>
      <c r="Z98" s="244"/>
    </row>
    <row r="99" spans="10:26" ht="15.75" customHeight="1">
      <c r="J99" s="244"/>
      <c r="K99" s="244"/>
      <c r="L99" s="244"/>
      <c r="M99" s="244"/>
      <c r="N99" s="244"/>
      <c r="O99" s="244"/>
      <c r="P99" s="244"/>
      <c r="Q99" s="244"/>
      <c r="R99" s="244"/>
      <c r="S99" s="244"/>
      <c r="T99" s="244"/>
      <c r="U99" s="244"/>
      <c r="V99" s="244"/>
      <c r="W99" s="244"/>
      <c r="X99" s="244"/>
      <c r="Y99" s="244"/>
      <c r="Z99" s="244"/>
    </row>
    <row r="100" spans="10:26" ht="15.75" customHeight="1">
      <c r="J100" s="244"/>
      <c r="K100" s="244"/>
      <c r="L100" s="244"/>
      <c r="M100" s="244"/>
      <c r="N100" s="244"/>
      <c r="O100" s="244"/>
      <c r="P100" s="244"/>
      <c r="Q100" s="244"/>
      <c r="R100" s="244"/>
      <c r="S100" s="244"/>
      <c r="T100" s="244"/>
      <c r="U100" s="244"/>
      <c r="V100" s="244"/>
      <c r="W100" s="244"/>
      <c r="X100" s="244"/>
      <c r="Y100" s="244"/>
      <c r="Z100" s="244"/>
    </row>
    <row r="101" spans="10:26" ht="15.75" customHeight="1">
      <c r="J101" s="244"/>
      <c r="K101" s="244"/>
      <c r="L101" s="244"/>
      <c r="M101" s="244"/>
      <c r="N101" s="244"/>
      <c r="O101" s="244"/>
      <c r="P101" s="244"/>
      <c r="Q101" s="244"/>
      <c r="R101" s="244"/>
      <c r="S101" s="244"/>
      <c r="T101" s="244"/>
      <c r="U101" s="244"/>
      <c r="V101" s="244"/>
      <c r="W101" s="244"/>
      <c r="X101" s="244"/>
      <c r="Y101" s="244"/>
      <c r="Z101" s="244"/>
    </row>
    <row r="102" spans="10:26" ht="15.75" customHeight="1">
      <c r="J102" s="244"/>
      <c r="K102" s="244"/>
      <c r="L102" s="244"/>
      <c r="M102" s="244"/>
      <c r="N102" s="244"/>
      <c r="O102" s="244"/>
      <c r="P102" s="244"/>
      <c r="Q102" s="244"/>
      <c r="R102" s="244"/>
      <c r="S102" s="244"/>
      <c r="T102" s="244"/>
      <c r="U102" s="244"/>
      <c r="V102" s="244"/>
      <c r="W102" s="244"/>
      <c r="X102" s="244"/>
      <c r="Y102" s="244"/>
      <c r="Z102" s="244"/>
    </row>
    <row r="103" spans="10:26" ht="15.75" customHeight="1">
      <c r="J103" s="244"/>
      <c r="K103" s="244"/>
      <c r="L103" s="244"/>
      <c r="M103" s="244"/>
      <c r="N103" s="244"/>
      <c r="O103" s="244"/>
      <c r="P103" s="244"/>
      <c r="Q103" s="244"/>
      <c r="R103" s="244"/>
      <c r="S103" s="244"/>
      <c r="T103" s="244"/>
      <c r="U103" s="244"/>
      <c r="V103" s="244"/>
      <c r="W103" s="244"/>
      <c r="X103" s="244"/>
      <c r="Y103" s="244"/>
      <c r="Z103" s="244"/>
    </row>
    <row r="104" spans="10:26" ht="15.75" customHeight="1">
      <c r="J104" s="244"/>
      <c r="K104" s="244"/>
      <c r="L104" s="244"/>
      <c r="M104" s="244"/>
      <c r="N104" s="244"/>
      <c r="O104" s="244"/>
      <c r="P104" s="244"/>
      <c r="Q104" s="244"/>
      <c r="R104" s="244"/>
      <c r="S104" s="244"/>
      <c r="T104" s="244"/>
      <c r="U104" s="244"/>
      <c r="V104" s="244"/>
      <c r="W104" s="244"/>
      <c r="X104" s="244"/>
      <c r="Y104" s="244"/>
      <c r="Z104" s="244"/>
    </row>
    <row r="105" spans="10:26" ht="15.75" customHeight="1">
      <c r="J105" s="244"/>
      <c r="K105" s="244"/>
      <c r="L105" s="244"/>
      <c r="M105" s="244"/>
      <c r="N105" s="244"/>
      <c r="O105" s="244"/>
      <c r="P105" s="244"/>
      <c r="Q105" s="244"/>
      <c r="R105" s="244"/>
      <c r="S105" s="244"/>
      <c r="T105" s="244"/>
      <c r="U105" s="244"/>
      <c r="V105" s="244"/>
      <c r="W105" s="244"/>
      <c r="X105" s="244"/>
      <c r="Y105" s="244"/>
      <c r="Z105" s="244"/>
    </row>
    <row r="106" spans="10:26" ht="15.75" customHeight="1">
      <c r="J106" s="244"/>
      <c r="K106" s="244"/>
      <c r="L106" s="244"/>
      <c r="M106" s="244"/>
      <c r="N106" s="244"/>
      <c r="O106" s="244"/>
      <c r="P106" s="244"/>
      <c r="Q106" s="244"/>
      <c r="R106" s="244"/>
      <c r="S106" s="244"/>
      <c r="T106" s="244"/>
      <c r="U106" s="244"/>
      <c r="V106" s="244"/>
      <c r="W106" s="244"/>
      <c r="X106" s="244"/>
      <c r="Y106" s="244"/>
      <c r="Z106" s="244"/>
    </row>
    <row r="107" spans="10:26" ht="15.75" customHeight="1">
      <c r="J107" s="244"/>
      <c r="K107" s="244"/>
      <c r="L107" s="244"/>
      <c r="M107" s="244"/>
      <c r="N107" s="244"/>
      <c r="O107" s="244"/>
      <c r="P107" s="244"/>
      <c r="Q107" s="244"/>
      <c r="R107" s="244"/>
      <c r="S107" s="244"/>
      <c r="T107" s="244"/>
      <c r="U107" s="244"/>
      <c r="V107" s="244"/>
      <c r="W107" s="244"/>
      <c r="X107" s="244"/>
      <c r="Y107" s="244"/>
      <c r="Z107" s="244"/>
    </row>
    <row r="108" spans="10:26" ht="15.75" customHeight="1">
      <c r="J108" s="244"/>
      <c r="K108" s="244"/>
      <c r="L108" s="244"/>
      <c r="M108" s="244"/>
      <c r="N108" s="244"/>
      <c r="O108" s="244"/>
      <c r="P108" s="244"/>
      <c r="Q108" s="244"/>
      <c r="R108" s="244"/>
      <c r="S108" s="244"/>
      <c r="T108" s="244"/>
      <c r="U108" s="244"/>
      <c r="V108" s="244"/>
      <c r="W108" s="244"/>
      <c r="X108" s="244"/>
      <c r="Y108" s="244"/>
      <c r="Z108" s="244"/>
    </row>
    <row r="109" spans="10:26" ht="15.75" customHeight="1">
      <c r="J109" s="244"/>
      <c r="K109" s="244"/>
      <c r="L109" s="244"/>
      <c r="M109" s="244"/>
      <c r="N109" s="244"/>
      <c r="O109" s="244"/>
      <c r="P109" s="244"/>
      <c r="Q109" s="244"/>
      <c r="R109" s="244"/>
      <c r="S109" s="244"/>
      <c r="T109" s="244"/>
      <c r="U109" s="244"/>
      <c r="V109" s="244"/>
      <c r="W109" s="244"/>
      <c r="X109" s="244"/>
      <c r="Y109" s="244"/>
      <c r="Z109" s="244"/>
    </row>
    <row r="110" spans="10:26" ht="15.75" customHeight="1">
      <c r="J110" s="244"/>
      <c r="K110" s="244"/>
      <c r="L110" s="244"/>
      <c r="M110" s="244"/>
      <c r="N110" s="244"/>
      <c r="O110" s="244"/>
      <c r="P110" s="244"/>
      <c r="Q110" s="244"/>
      <c r="R110" s="244"/>
      <c r="S110" s="244"/>
      <c r="T110" s="244"/>
      <c r="U110" s="244"/>
      <c r="V110" s="244"/>
      <c r="W110" s="244"/>
      <c r="X110" s="244"/>
      <c r="Y110" s="244"/>
      <c r="Z110" s="244"/>
    </row>
    <row r="111" spans="10:26" ht="15.75" customHeight="1">
      <c r="J111" s="244"/>
      <c r="K111" s="244"/>
      <c r="L111" s="244"/>
      <c r="M111" s="244"/>
      <c r="N111" s="244"/>
      <c r="O111" s="244"/>
      <c r="P111" s="244"/>
      <c r="Q111" s="244"/>
      <c r="R111" s="244"/>
      <c r="S111" s="244"/>
      <c r="T111" s="244"/>
      <c r="U111" s="244"/>
      <c r="V111" s="244"/>
      <c r="W111" s="244"/>
      <c r="X111" s="244"/>
      <c r="Y111" s="244"/>
      <c r="Z111" s="244"/>
    </row>
    <row r="112" spans="10:26" ht="15.75" customHeight="1">
      <c r="J112" s="244"/>
      <c r="K112" s="244"/>
      <c r="L112" s="244"/>
      <c r="M112" s="244"/>
      <c r="N112" s="244"/>
      <c r="O112" s="244"/>
      <c r="P112" s="244"/>
      <c r="Q112" s="244"/>
      <c r="R112" s="244"/>
      <c r="S112" s="244"/>
      <c r="T112" s="244"/>
      <c r="U112" s="244"/>
      <c r="V112" s="244"/>
      <c r="W112" s="244"/>
      <c r="X112" s="244"/>
      <c r="Y112" s="244"/>
      <c r="Z112" s="244"/>
    </row>
    <row r="113" spans="10:26" ht="15.75" customHeight="1">
      <c r="J113" s="244"/>
      <c r="K113" s="244"/>
      <c r="L113" s="244"/>
      <c r="M113" s="244"/>
      <c r="N113" s="244"/>
      <c r="O113" s="244"/>
      <c r="P113" s="244"/>
      <c r="Q113" s="244"/>
      <c r="R113" s="244"/>
      <c r="S113" s="244"/>
      <c r="T113" s="244"/>
      <c r="U113" s="244"/>
      <c r="V113" s="244"/>
      <c r="W113" s="244"/>
      <c r="X113" s="244"/>
      <c r="Y113" s="244"/>
      <c r="Z113" s="244"/>
    </row>
    <row r="114" spans="10:26" ht="15.75" customHeight="1">
      <c r="J114" s="244"/>
      <c r="K114" s="244"/>
      <c r="L114" s="244"/>
      <c r="M114" s="244"/>
      <c r="N114" s="244"/>
      <c r="O114" s="244"/>
      <c r="P114" s="244"/>
      <c r="Q114" s="244"/>
      <c r="R114" s="244"/>
      <c r="S114" s="244"/>
      <c r="T114" s="244"/>
      <c r="U114" s="244"/>
      <c r="V114" s="244"/>
      <c r="W114" s="244"/>
      <c r="X114" s="244"/>
      <c r="Y114" s="244"/>
      <c r="Z114" s="244"/>
    </row>
    <row r="115" spans="10:26" ht="15.75" customHeight="1">
      <c r="J115" s="244"/>
      <c r="K115" s="244"/>
      <c r="L115" s="244"/>
      <c r="M115" s="244"/>
      <c r="N115" s="244"/>
      <c r="O115" s="244"/>
      <c r="P115" s="244"/>
      <c r="Q115" s="244"/>
      <c r="R115" s="244"/>
      <c r="S115" s="244"/>
      <c r="T115" s="244"/>
      <c r="U115" s="244"/>
      <c r="V115" s="244"/>
      <c r="W115" s="244"/>
      <c r="X115" s="244"/>
      <c r="Y115" s="244"/>
      <c r="Z115" s="244"/>
    </row>
    <row r="116" spans="10:26" ht="15.75" customHeight="1">
      <c r="J116" s="244"/>
      <c r="K116" s="244"/>
      <c r="L116" s="244"/>
      <c r="M116" s="244"/>
      <c r="N116" s="244"/>
      <c r="O116" s="244"/>
      <c r="P116" s="244"/>
      <c r="Q116" s="244"/>
      <c r="R116" s="244"/>
      <c r="S116" s="244"/>
      <c r="T116" s="244"/>
      <c r="U116" s="244"/>
      <c r="V116" s="244"/>
      <c r="W116" s="244"/>
      <c r="X116" s="244"/>
      <c r="Y116" s="244"/>
      <c r="Z116" s="244"/>
    </row>
    <row r="117" spans="10:26" ht="15.75" customHeight="1">
      <c r="J117" s="244"/>
      <c r="K117" s="244"/>
      <c r="L117" s="244"/>
      <c r="M117" s="244"/>
      <c r="N117" s="244"/>
      <c r="O117" s="244"/>
      <c r="P117" s="244"/>
      <c r="Q117" s="244"/>
      <c r="R117" s="244"/>
      <c r="S117" s="244"/>
      <c r="T117" s="244"/>
      <c r="U117" s="244"/>
      <c r="V117" s="244"/>
      <c r="W117" s="244"/>
      <c r="X117" s="244"/>
      <c r="Y117" s="244"/>
      <c r="Z117" s="244"/>
    </row>
    <row r="118" spans="10:26" ht="15.75" customHeight="1">
      <c r="J118" s="244"/>
      <c r="K118" s="244"/>
      <c r="L118" s="244"/>
      <c r="M118" s="244"/>
      <c r="N118" s="244"/>
      <c r="O118" s="244"/>
      <c r="P118" s="244"/>
      <c r="Q118" s="244"/>
      <c r="R118" s="244"/>
      <c r="S118" s="244"/>
      <c r="T118" s="244"/>
      <c r="U118" s="244"/>
      <c r="V118" s="244"/>
      <c r="W118" s="244"/>
      <c r="X118" s="244"/>
      <c r="Y118" s="244"/>
      <c r="Z118" s="244"/>
    </row>
    <row r="119" spans="10:26" ht="15.75" customHeight="1">
      <c r="J119" s="244"/>
      <c r="K119" s="244"/>
      <c r="L119" s="244"/>
      <c r="M119" s="244"/>
      <c r="N119" s="244"/>
      <c r="O119" s="244"/>
      <c r="P119" s="244"/>
      <c r="Q119" s="244"/>
      <c r="R119" s="244"/>
      <c r="S119" s="244"/>
      <c r="T119" s="244"/>
      <c r="U119" s="244"/>
      <c r="V119" s="244"/>
      <c r="W119" s="244"/>
      <c r="X119" s="244"/>
      <c r="Y119" s="244"/>
      <c r="Z119" s="244"/>
    </row>
    <row r="120" spans="10:26" ht="15.75" customHeight="1">
      <c r="J120" s="244"/>
      <c r="K120" s="244"/>
      <c r="L120" s="244"/>
      <c r="M120" s="244"/>
      <c r="N120" s="244"/>
      <c r="O120" s="244"/>
      <c r="P120" s="244"/>
      <c r="Q120" s="244"/>
      <c r="R120" s="244"/>
      <c r="S120" s="244"/>
      <c r="T120" s="244"/>
      <c r="U120" s="244"/>
      <c r="V120" s="244"/>
      <c r="W120" s="244"/>
      <c r="X120" s="244"/>
      <c r="Y120" s="244"/>
      <c r="Z120" s="244"/>
    </row>
    <row r="121" spans="10:26" ht="15.75" customHeight="1">
      <c r="J121" s="244"/>
      <c r="K121" s="244"/>
      <c r="L121" s="244"/>
      <c r="M121" s="244"/>
      <c r="N121" s="244"/>
      <c r="O121" s="244"/>
      <c r="P121" s="244"/>
      <c r="Q121" s="244"/>
      <c r="R121" s="244"/>
      <c r="S121" s="244"/>
      <c r="T121" s="244"/>
      <c r="U121" s="244"/>
      <c r="V121" s="244"/>
      <c r="W121" s="244"/>
      <c r="X121" s="244"/>
      <c r="Y121" s="244"/>
      <c r="Z121" s="244"/>
    </row>
    <row r="122" spans="10:26" ht="15.75" customHeight="1">
      <c r="J122" s="244"/>
      <c r="K122" s="244"/>
      <c r="L122" s="244"/>
      <c r="M122" s="244"/>
      <c r="N122" s="244"/>
      <c r="O122" s="244"/>
      <c r="P122" s="244"/>
      <c r="Q122" s="244"/>
      <c r="R122" s="244"/>
      <c r="S122" s="244"/>
      <c r="T122" s="244"/>
      <c r="U122" s="244"/>
      <c r="V122" s="244"/>
      <c r="W122" s="244"/>
      <c r="X122" s="244"/>
      <c r="Y122" s="244"/>
      <c r="Z122" s="244"/>
    </row>
    <row r="123" spans="10:26" ht="15.75" customHeight="1">
      <c r="J123" s="244"/>
      <c r="K123" s="244"/>
      <c r="L123" s="244"/>
      <c r="M123" s="244"/>
      <c r="N123" s="244"/>
      <c r="O123" s="244"/>
      <c r="P123" s="244"/>
      <c r="Q123" s="244"/>
      <c r="R123" s="244"/>
      <c r="S123" s="244"/>
      <c r="T123" s="244"/>
      <c r="U123" s="244"/>
      <c r="V123" s="244"/>
      <c r="W123" s="244"/>
      <c r="X123" s="244"/>
      <c r="Y123" s="244"/>
      <c r="Z123" s="244"/>
    </row>
    <row r="124" spans="10:26" ht="15.75" customHeight="1">
      <c r="J124" s="244"/>
      <c r="K124" s="244"/>
      <c r="L124" s="244"/>
      <c r="M124" s="244"/>
      <c r="N124" s="244"/>
      <c r="O124" s="244"/>
      <c r="P124" s="244"/>
      <c r="Q124" s="244"/>
      <c r="R124" s="244"/>
      <c r="S124" s="244"/>
      <c r="T124" s="244"/>
      <c r="U124" s="244"/>
      <c r="V124" s="244"/>
      <c r="W124" s="244"/>
      <c r="X124" s="244"/>
      <c r="Y124" s="244"/>
      <c r="Z124" s="244"/>
    </row>
    <row r="125" spans="10:26" ht="15.75" customHeight="1">
      <c r="J125" s="244"/>
      <c r="K125" s="244"/>
      <c r="L125" s="244"/>
      <c r="M125" s="244"/>
      <c r="N125" s="244"/>
      <c r="O125" s="244"/>
      <c r="P125" s="244"/>
      <c r="Q125" s="244"/>
      <c r="R125" s="244"/>
      <c r="S125" s="244"/>
      <c r="T125" s="244"/>
      <c r="U125" s="244"/>
      <c r="V125" s="244"/>
      <c r="W125" s="244"/>
      <c r="X125" s="244"/>
      <c r="Y125" s="244"/>
      <c r="Z125" s="244"/>
    </row>
    <row r="126" spans="10:26" ht="15.75" customHeight="1">
      <c r="J126" s="244"/>
      <c r="K126" s="244"/>
      <c r="L126" s="244"/>
      <c r="M126" s="244"/>
      <c r="N126" s="244"/>
      <c r="O126" s="244"/>
      <c r="P126" s="244"/>
      <c r="Q126" s="244"/>
      <c r="R126" s="244"/>
      <c r="S126" s="244"/>
      <c r="T126" s="244"/>
      <c r="U126" s="244"/>
      <c r="V126" s="244"/>
      <c r="W126" s="244"/>
      <c r="X126" s="244"/>
      <c r="Y126" s="244"/>
      <c r="Z126" s="244"/>
    </row>
    <row r="127" spans="10:26" ht="15.75" customHeight="1">
      <c r="J127" s="244"/>
      <c r="K127" s="244"/>
      <c r="L127" s="244"/>
      <c r="M127" s="244"/>
      <c r="N127" s="244"/>
      <c r="O127" s="244"/>
      <c r="P127" s="244"/>
      <c r="Q127" s="244"/>
      <c r="R127" s="244"/>
      <c r="S127" s="244"/>
      <c r="T127" s="244"/>
      <c r="U127" s="244"/>
      <c r="V127" s="244"/>
      <c r="W127" s="244"/>
      <c r="X127" s="244"/>
      <c r="Y127" s="244"/>
      <c r="Z127" s="244"/>
    </row>
    <row r="128" spans="10:26" ht="15.75" customHeight="1">
      <c r="J128" s="244"/>
      <c r="K128" s="244"/>
      <c r="L128" s="244"/>
      <c r="M128" s="244"/>
      <c r="N128" s="244"/>
      <c r="O128" s="244"/>
      <c r="P128" s="244"/>
      <c r="Q128" s="244"/>
      <c r="R128" s="244"/>
      <c r="S128" s="244"/>
      <c r="T128" s="244"/>
      <c r="U128" s="244"/>
      <c r="V128" s="244"/>
      <c r="W128" s="244"/>
      <c r="X128" s="244"/>
      <c r="Y128" s="244"/>
      <c r="Z128" s="244"/>
    </row>
    <row r="129" spans="9:26" ht="15.75" customHeight="1">
      <c r="J129" s="244"/>
      <c r="K129" s="244"/>
      <c r="L129" s="244"/>
      <c r="M129" s="244"/>
      <c r="N129" s="244"/>
      <c r="O129" s="244"/>
      <c r="P129" s="244"/>
      <c r="Q129" s="244"/>
      <c r="R129" s="244"/>
      <c r="S129" s="244"/>
      <c r="T129" s="244"/>
      <c r="U129" s="244"/>
      <c r="V129" s="244"/>
      <c r="W129" s="244"/>
      <c r="X129" s="244"/>
      <c r="Y129" s="244"/>
      <c r="Z129" s="244"/>
    </row>
    <row r="130" spans="9:26" ht="15.75" customHeight="1">
      <c r="J130" s="244"/>
      <c r="K130" s="244"/>
      <c r="L130" s="244"/>
      <c r="M130" s="244"/>
      <c r="N130" s="244"/>
      <c r="O130" s="244"/>
      <c r="P130" s="244"/>
      <c r="Q130" s="244"/>
      <c r="R130" s="244"/>
      <c r="S130" s="244"/>
      <c r="T130" s="244"/>
      <c r="U130" s="244"/>
      <c r="V130" s="244"/>
      <c r="W130" s="244"/>
      <c r="X130" s="244"/>
      <c r="Y130" s="244"/>
      <c r="Z130" s="244"/>
    </row>
    <row r="131" spans="9:26" ht="15.75" customHeight="1">
      <c r="J131" s="244"/>
      <c r="K131" s="244"/>
      <c r="L131" s="244"/>
      <c r="M131" s="244"/>
      <c r="N131" s="244"/>
      <c r="O131" s="244"/>
      <c r="P131" s="244"/>
      <c r="Q131" s="244"/>
      <c r="R131" s="244"/>
      <c r="S131" s="244"/>
      <c r="T131" s="244"/>
      <c r="U131" s="244"/>
      <c r="V131" s="244"/>
      <c r="W131" s="244"/>
      <c r="X131" s="244"/>
      <c r="Y131" s="244"/>
      <c r="Z131" s="244"/>
    </row>
    <row r="132" spans="9:26" ht="15.75" customHeight="1">
      <c r="J132" s="244"/>
      <c r="K132" s="244"/>
      <c r="L132" s="244"/>
      <c r="M132" s="244"/>
      <c r="N132" s="244"/>
      <c r="O132" s="244"/>
      <c r="P132" s="244"/>
      <c r="Q132" s="244"/>
      <c r="R132" s="244"/>
      <c r="S132" s="244"/>
      <c r="T132" s="244"/>
      <c r="U132" s="244"/>
      <c r="V132" s="244"/>
      <c r="W132" s="244"/>
      <c r="X132" s="244"/>
      <c r="Y132" s="244"/>
      <c r="Z132" s="244"/>
    </row>
    <row r="133" spans="9:26" ht="15.75" customHeight="1">
      <c r="J133" s="244"/>
      <c r="K133" s="244"/>
      <c r="L133" s="244"/>
      <c r="M133" s="244"/>
      <c r="N133" s="244"/>
      <c r="O133" s="244"/>
      <c r="P133" s="244"/>
      <c r="Q133" s="244"/>
      <c r="R133" s="244"/>
      <c r="S133" s="244"/>
      <c r="T133" s="244"/>
      <c r="U133" s="244"/>
      <c r="V133" s="244"/>
      <c r="W133" s="244"/>
      <c r="X133" s="244"/>
      <c r="Y133" s="244"/>
      <c r="Z133" s="244"/>
    </row>
    <row r="134" spans="9:26" ht="15.75" customHeight="1">
      <c r="J134" s="244"/>
      <c r="K134" s="244"/>
      <c r="L134" s="244"/>
      <c r="M134" s="244"/>
      <c r="N134" s="244"/>
      <c r="O134" s="244"/>
      <c r="P134" s="244"/>
      <c r="Q134" s="244"/>
      <c r="R134" s="244"/>
      <c r="S134" s="244"/>
      <c r="T134" s="244"/>
      <c r="U134" s="244"/>
      <c r="V134" s="244"/>
      <c r="W134" s="244"/>
      <c r="X134" s="244"/>
      <c r="Y134" s="244"/>
      <c r="Z134" s="244"/>
    </row>
    <row r="135" spans="9:26" ht="15.75" customHeight="1">
      <c r="J135" s="244"/>
      <c r="K135" s="244"/>
      <c r="L135" s="244"/>
      <c r="M135" s="244"/>
      <c r="N135" s="244"/>
      <c r="O135" s="244"/>
      <c r="P135" s="244"/>
      <c r="Q135" s="244"/>
      <c r="R135" s="244"/>
      <c r="S135" s="244"/>
      <c r="T135" s="244"/>
      <c r="U135" s="244"/>
      <c r="V135" s="244"/>
      <c r="W135" s="244"/>
      <c r="X135" s="244"/>
      <c r="Y135" s="244"/>
      <c r="Z135" s="244"/>
    </row>
    <row r="136" spans="9:26" ht="15.75" customHeight="1">
      <c r="J136" s="244"/>
      <c r="K136" s="244"/>
      <c r="L136" s="244"/>
      <c r="M136" s="244"/>
      <c r="N136" s="244"/>
      <c r="O136" s="244"/>
      <c r="P136" s="244"/>
      <c r="Q136" s="244"/>
      <c r="R136" s="244"/>
      <c r="S136" s="244"/>
      <c r="T136" s="244"/>
      <c r="U136" s="244"/>
      <c r="V136" s="244"/>
      <c r="W136" s="244"/>
      <c r="X136" s="244"/>
      <c r="Y136" s="244"/>
      <c r="Z136" s="244"/>
    </row>
    <row r="137" spans="9:26" ht="15.75" customHeight="1">
      <c r="J137" s="244"/>
      <c r="K137" s="244"/>
      <c r="L137" s="244"/>
      <c r="M137" s="244"/>
      <c r="N137" s="244"/>
      <c r="O137" s="244"/>
      <c r="P137" s="244"/>
      <c r="Q137" s="244"/>
      <c r="R137" s="244"/>
      <c r="S137" s="244"/>
      <c r="T137" s="244"/>
      <c r="U137" s="244"/>
      <c r="V137" s="244"/>
      <c r="W137" s="244"/>
      <c r="X137" s="244"/>
      <c r="Y137" s="244"/>
      <c r="Z137" s="244"/>
    </row>
    <row r="138" spans="9:26" ht="15.75" customHeight="1">
      <c r="J138" s="244"/>
      <c r="K138" s="244"/>
      <c r="L138" s="244"/>
      <c r="M138" s="244"/>
      <c r="N138" s="244"/>
      <c r="O138" s="244"/>
      <c r="P138" s="244"/>
      <c r="Q138" s="244"/>
      <c r="R138" s="244"/>
      <c r="S138" s="244"/>
      <c r="T138" s="244"/>
      <c r="U138" s="244"/>
      <c r="V138" s="244"/>
      <c r="W138" s="244"/>
      <c r="X138" s="244"/>
      <c r="Y138" s="244"/>
      <c r="Z138" s="244"/>
    </row>
    <row r="139" spans="9:26" ht="15.75" customHeight="1">
      <c r="J139" s="244"/>
      <c r="K139" s="244"/>
      <c r="L139" s="244"/>
      <c r="M139" s="244"/>
      <c r="N139" s="244"/>
      <c r="O139" s="244"/>
      <c r="P139" s="244"/>
      <c r="Q139" s="244"/>
      <c r="R139" s="244"/>
      <c r="S139" s="244"/>
      <c r="T139" s="244"/>
      <c r="U139" s="244"/>
      <c r="V139" s="244"/>
      <c r="W139" s="244"/>
      <c r="X139" s="244"/>
      <c r="Y139" s="244"/>
      <c r="Z139" s="244"/>
    </row>
    <row r="140" spans="9:26" ht="15.75" customHeight="1">
      <c r="J140" s="244"/>
      <c r="K140" s="244"/>
      <c r="L140" s="244"/>
      <c r="M140" s="244"/>
      <c r="N140" s="244"/>
      <c r="O140" s="244"/>
      <c r="P140" s="244"/>
      <c r="Q140" s="244"/>
      <c r="R140" s="244"/>
      <c r="S140" s="244"/>
      <c r="T140" s="244"/>
      <c r="U140" s="244"/>
      <c r="V140" s="244"/>
      <c r="W140" s="244"/>
      <c r="X140" s="244"/>
      <c r="Y140" s="244"/>
      <c r="Z140" s="244"/>
    </row>
    <row r="141" spans="9:26" ht="15.75" customHeight="1">
      <c r="I141" s="244"/>
      <c r="J141" s="244"/>
      <c r="K141" s="244"/>
      <c r="L141" s="244"/>
      <c r="M141" s="244"/>
      <c r="N141" s="244"/>
      <c r="O141" s="244"/>
      <c r="P141" s="244"/>
      <c r="Q141" s="244"/>
      <c r="R141" s="244"/>
      <c r="S141" s="244"/>
      <c r="T141" s="244"/>
      <c r="U141" s="244"/>
      <c r="V141" s="244"/>
      <c r="W141" s="244"/>
      <c r="X141" s="244"/>
      <c r="Y141" s="244"/>
      <c r="Z141" s="244"/>
    </row>
    <row r="142" spans="9:26" ht="15.75" customHeight="1">
      <c r="I142" s="244"/>
      <c r="J142" s="244"/>
      <c r="K142" s="244"/>
      <c r="L142" s="244"/>
      <c r="M142" s="244"/>
      <c r="N142" s="244"/>
      <c r="O142" s="244"/>
      <c r="P142" s="244"/>
      <c r="Q142" s="244"/>
      <c r="R142" s="244"/>
      <c r="S142" s="244"/>
      <c r="T142" s="244"/>
      <c r="U142" s="244"/>
      <c r="V142" s="244"/>
      <c r="W142" s="244"/>
      <c r="X142" s="244"/>
      <c r="Y142" s="244"/>
      <c r="Z142" s="244"/>
    </row>
    <row r="143" spans="9:26" ht="15.75" customHeight="1">
      <c r="I143" s="244"/>
      <c r="J143" s="244"/>
      <c r="K143" s="244"/>
      <c r="L143" s="244"/>
      <c r="M143" s="244"/>
      <c r="N143" s="244"/>
      <c r="O143" s="244"/>
      <c r="P143" s="244"/>
      <c r="Q143" s="244"/>
      <c r="R143" s="244"/>
      <c r="S143" s="244"/>
      <c r="T143" s="244"/>
      <c r="U143" s="244"/>
      <c r="V143" s="244"/>
      <c r="W143" s="244"/>
      <c r="X143" s="244"/>
      <c r="Y143" s="244"/>
      <c r="Z143" s="244"/>
    </row>
    <row r="144" spans="9:26" ht="15.75" customHeight="1">
      <c r="I144" s="244"/>
      <c r="J144" s="244"/>
      <c r="K144" s="244"/>
      <c r="L144" s="244"/>
      <c r="M144" s="244"/>
      <c r="N144" s="244"/>
      <c r="O144" s="244"/>
      <c r="P144" s="244"/>
      <c r="Q144" s="244"/>
      <c r="R144" s="244"/>
      <c r="S144" s="244"/>
      <c r="T144" s="244"/>
      <c r="U144" s="244"/>
      <c r="V144" s="244"/>
      <c r="W144" s="244"/>
      <c r="X144" s="244"/>
      <c r="Y144" s="244"/>
      <c r="Z144" s="244"/>
    </row>
    <row r="145" spans="9:26" ht="15.75" customHeight="1">
      <c r="I145" s="244"/>
      <c r="J145" s="244"/>
      <c r="K145" s="244"/>
      <c r="L145" s="244"/>
      <c r="M145" s="244"/>
      <c r="N145" s="244"/>
      <c r="O145" s="244"/>
      <c r="P145" s="244"/>
      <c r="Q145" s="244"/>
      <c r="R145" s="244"/>
      <c r="S145" s="244"/>
      <c r="T145" s="244"/>
      <c r="U145" s="244"/>
      <c r="V145" s="244"/>
      <c r="W145" s="244"/>
      <c r="X145" s="244"/>
      <c r="Y145" s="244"/>
      <c r="Z145" s="244"/>
    </row>
    <row r="146" spans="9:26" ht="15.75" customHeight="1">
      <c r="I146" s="244"/>
      <c r="J146" s="244"/>
      <c r="K146" s="244"/>
      <c r="L146" s="244"/>
      <c r="M146" s="244"/>
      <c r="N146" s="244"/>
      <c r="O146" s="244"/>
      <c r="P146" s="244"/>
      <c r="Q146" s="244"/>
      <c r="R146" s="244"/>
      <c r="S146" s="244"/>
      <c r="T146" s="244"/>
      <c r="U146" s="244"/>
      <c r="V146" s="244"/>
      <c r="W146" s="244"/>
      <c r="X146" s="244"/>
      <c r="Y146" s="244"/>
      <c r="Z146" s="244"/>
    </row>
    <row r="147" spans="9:26" ht="15.75" customHeight="1">
      <c r="I147" s="244"/>
      <c r="J147" s="244"/>
      <c r="K147" s="244"/>
      <c r="L147" s="244"/>
      <c r="M147" s="244"/>
      <c r="N147" s="244"/>
      <c r="O147" s="244"/>
      <c r="P147" s="244"/>
      <c r="Q147" s="244"/>
      <c r="R147" s="244"/>
      <c r="S147" s="244"/>
      <c r="T147" s="244"/>
      <c r="U147" s="244"/>
      <c r="V147" s="244"/>
      <c r="W147" s="244"/>
      <c r="X147" s="244"/>
      <c r="Y147" s="244"/>
      <c r="Z147" s="244"/>
    </row>
    <row r="148" spans="9:26" ht="15.75" customHeight="1">
      <c r="I148" s="244"/>
      <c r="J148" s="244"/>
      <c r="K148" s="244"/>
      <c r="L148" s="244"/>
      <c r="M148" s="244"/>
      <c r="N148" s="244"/>
      <c r="O148" s="244"/>
      <c r="P148" s="244"/>
      <c r="Q148" s="244"/>
      <c r="R148" s="244"/>
      <c r="S148" s="244"/>
      <c r="T148" s="244"/>
      <c r="U148" s="244"/>
      <c r="V148" s="244"/>
      <c r="W148" s="244"/>
      <c r="X148" s="244"/>
      <c r="Y148" s="244"/>
      <c r="Z148" s="244"/>
    </row>
    <row r="149" spans="9:26" ht="15.75" customHeight="1">
      <c r="I149" s="244"/>
      <c r="J149" s="244"/>
      <c r="K149" s="244"/>
      <c r="L149" s="244"/>
      <c r="M149" s="244"/>
      <c r="N149" s="244"/>
      <c r="O149" s="244"/>
      <c r="P149" s="244"/>
      <c r="Q149" s="244"/>
      <c r="R149" s="244"/>
      <c r="S149" s="244"/>
      <c r="T149" s="244"/>
      <c r="U149" s="244"/>
      <c r="V149" s="244"/>
      <c r="W149" s="244"/>
      <c r="X149" s="244"/>
      <c r="Y149" s="244"/>
      <c r="Z149" s="244"/>
    </row>
    <row r="150" spans="9:26" ht="15.75" customHeight="1">
      <c r="I150" s="244"/>
      <c r="J150" s="244"/>
      <c r="K150" s="244"/>
      <c r="L150" s="244"/>
      <c r="M150" s="244"/>
      <c r="N150" s="244"/>
      <c r="O150" s="244"/>
      <c r="P150" s="244"/>
      <c r="Q150" s="244"/>
      <c r="R150" s="244"/>
      <c r="S150" s="244"/>
      <c r="T150" s="244"/>
      <c r="U150" s="244"/>
      <c r="V150" s="244"/>
      <c r="W150" s="244"/>
      <c r="X150" s="244"/>
      <c r="Y150" s="244"/>
      <c r="Z150" s="244"/>
    </row>
    <row r="151" spans="9:26" ht="15.75" customHeight="1">
      <c r="I151" s="244"/>
      <c r="J151" s="244"/>
      <c r="K151" s="244"/>
      <c r="L151" s="244"/>
      <c r="M151" s="244"/>
      <c r="N151" s="244"/>
      <c r="O151" s="244"/>
      <c r="P151" s="244"/>
      <c r="Q151" s="244"/>
      <c r="R151" s="244"/>
      <c r="S151" s="244"/>
      <c r="T151" s="244"/>
      <c r="U151" s="244"/>
      <c r="V151" s="244"/>
      <c r="W151" s="244"/>
      <c r="X151" s="244"/>
      <c r="Y151" s="244"/>
      <c r="Z151" s="244"/>
    </row>
    <row r="152" spans="9:26" ht="15.75" customHeight="1">
      <c r="I152" s="244"/>
      <c r="J152" s="244"/>
      <c r="K152" s="244"/>
      <c r="L152" s="244"/>
      <c r="M152" s="244"/>
      <c r="N152" s="244"/>
      <c r="O152" s="244"/>
      <c r="P152" s="244"/>
      <c r="Q152" s="244"/>
      <c r="R152" s="244"/>
      <c r="S152" s="244"/>
      <c r="T152" s="244"/>
      <c r="U152" s="244"/>
      <c r="V152" s="244"/>
      <c r="W152" s="244"/>
      <c r="X152" s="244"/>
      <c r="Y152" s="244"/>
      <c r="Z152" s="244"/>
    </row>
    <row r="153" spans="9:26" ht="15.75" customHeight="1">
      <c r="I153" s="244"/>
      <c r="J153" s="244"/>
      <c r="K153" s="244"/>
      <c r="L153" s="244"/>
      <c r="M153" s="244"/>
      <c r="N153" s="244"/>
      <c r="O153" s="244"/>
      <c r="P153" s="244"/>
      <c r="Q153" s="244"/>
      <c r="R153" s="244"/>
      <c r="S153" s="244"/>
      <c r="T153" s="244"/>
      <c r="U153" s="244"/>
      <c r="V153" s="244"/>
      <c r="W153" s="244"/>
      <c r="X153" s="244"/>
      <c r="Y153" s="244"/>
      <c r="Z153" s="244"/>
    </row>
    <row r="154" spans="9:26" ht="15.75" customHeight="1">
      <c r="I154" s="244"/>
      <c r="J154" s="244"/>
      <c r="K154" s="244"/>
      <c r="L154" s="244"/>
      <c r="M154" s="244"/>
      <c r="N154" s="244"/>
      <c r="O154" s="244"/>
      <c r="P154" s="244"/>
      <c r="Q154" s="244"/>
      <c r="R154" s="244"/>
      <c r="S154" s="244"/>
      <c r="T154" s="244"/>
      <c r="U154" s="244"/>
      <c r="V154" s="244"/>
      <c r="W154" s="244"/>
      <c r="X154" s="244"/>
      <c r="Y154" s="244"/>
      <c r="Z154" s="244"/>
    </row>
    <row r="155" spans="9:26" ht="15.75" customHeight="1">
      <c r="I155" s="244"/>
      <c r="J155" s="244"/>
      <c r="K155" s="244"/>
      <c r="L155" s="244"/>
      <c r="M155" s="244"/>
      <c r="N155" s="244"/>
      <c r="O155" s="244"/>
      <c r="P155" s="244"/>
      <c r="Q155" s="244"/>
      <c r="R155" s="244"/>
      <c r="S155" s="244"/>
      <c r="T155" s="244"/>
      <c r="U155" s="244"/>
      <c r="V155" s="244"/>
      <c r="W155" s="244"/>
      <c r="X155" s="244"/>
      <c r="Y155" s="244"/>
      <c r="Z155" s="244"/>
    </row>
    <row r="156" spans="9:26" ht="15.75" customHeight="1">
      <c r="I156" s="244"/>
      <c r="J156" s="244"/>
      <c r="K156" s="244"/>
      <c r="L156" s="244"/>
      <c r="M156" s="244"/>
      <c r="N156" s="244"/>
      <c r="O156" s="244"/>
      <c r="P156" s="244"/>
      <c r="Q156" s="244"/>
      <c r="R156" s="244"/>
      <c r="S156" s="244"/>
      <c r="T156" s="244"/>
      <c r="U156" s="244"/>
      <c r="V156" s="244"/>
      <c r="W156" s="244"/>
      <c r="X156" s="244"/>
      <c r="Y156" s="244"/>
      <c r="Z156" s="244"/>
    </row>
    <row r="157" spans="9:26" ht="15.75" customHeight="1">
      <c r="I157" s="244"/>
      <c r="J157" s="244"/>
      <c r="K157" s="244"/>
      <c r="L157" s="244"/>
      <c r="M157" s="244"/>
      <c r="N157" s="244"/>
      <c r="O157" s="244"/>
      <c r="P157" s="244"/>
      <c r="Q157" s="244"/>
      <c r="R157" s="244"/>
      <c r="S157" s="244"/>
      <c r="T157" s="244"/>
      <c r="U157" s="244"/>
      <c r="V157" s="244"/>
      <c r="W157" s="244"/>
      <c r="X157" s="244"/>
      <c r="Y157" s="244"/>
      <c r="Z157" s="244"/>
    </row>
    <row r="158" spans="9:26" ht="15.75" customHeight="1">
      <c r="I158" s="244"/>
      <c r="J158" s="244"/>
      <c r="K158" s="244"/>
      <c r="L158" s="244"/>
      <c r="M158" s="244"/>
      <c r="N158" s="244"/>
      <c r="O158" s="244"/>
      <c r="P158" s="244"/>
      <c r="Q158" s="244"/>
      <c r="R158" s="244"/>
      <c r="S158" s="244"/>
      <c r="T158" s="244"/>
      <c r="U158" s="244"/>
      <c r="V158" s="244"/>
      <c r="W158" s="244"/>
      <c r="X158" s="244"/>
      <c r="Y158" s="244"/>
      <c r="Z158" s="244"/>
    </row>
    <row r="159" spans="9:26" ht="15.75" customHeight="1">
      <c r="I159" s="244"/>
      <c r="J159" s="244"/>
      <c r="K159" s="244"/>
      <c r="L159" s="244"/>
      <c r="M159" s="244"/>
      <c r="N159" s="244"/>
      <c r="O159" s="244"/>
      <c r="P159" s="244"/>
      <c r="Q159" s="244"/>
      <c r="R159" s="244"/>
      <c r="S159" s="244"/>
      <c r="T159" s="244"/>
      <c r="U159" s="244"/>
      <c r="V159" s="244"/>
      <c r="W159" s="244"/>
      <c r="X159" s="244"/>
      <c r="Y159" s="244"/>
      <c r="Z159" s="244"/>
    </row>
    <row r="160" spans="9:26" ht="15.75" customHeight="1">
      <c r="I160" s="244"/>
      <c r="J160" s="244"/>
      <c r="K160" s="244"/>
      <c r="L160" s="244"/>
      <c r="M160" s="244"/>
      <c r="N160" s="244"/>
      <c r="O160" s="244"/>
      <c r="P160" s="244"/>
      <c r="Q160" s="244"/>
      <c r="R160" s="244"/>
      <c r="S160" s="244"/>
      <c r="T160" s="244"/>
      <c r="U160" s="244"/>
      <c r="V160" s="244"/>
      <c r="W160" s="244"/>
      <c r="X160" s="244"/>
      <c r="Y160" s="244"/>
      <c r="Z160" s="244"/>
    </row>
    <row r="161" spans="9:26" ht="15.75" customHeight="1">
      <c r="I161" s="244"/>
      <c r="J161" s="244"/>
      <c r="K161" s="244"/>
      <c r="L161" s="244"/>
      <c r="M161" s="244"/>
      <c r="N161" s="244"/>
      <c r="O161" s="244"/>
      <c r="P161" s="244"/>
      <c r="Q161" s="244"/>
      <c r="R161" s="244"/>
      <c r="S161" s="244"/>
      <c r="T161" s="244"/>
      <c r="U161" s="244"/>
      <c r="V161" s="244"/>
      <c r="W161" s="244"/>
      <c r="X161" s="244"/>
      <c r="Y161" s="244"/>
      <c r="Z161" s="244"/>
    </row>
    <row r="162" spans="9:26" ht="15.75" customHeight="1">
      <c r="I162" s="244"/>
      <c r="J162" s="244"/>
      <c r="K162" s="244"/>
      <c r="L162" s="244"/>
      <c r="M162" s="244"/>
      <c r="N162" s="244"/>
      <c r="O162" s="244"/>
      <c r="P162" s="244"/>
      <c r="Q162" s="244"/>
      <c r="R162" s="244"/>
      <c r="S162" s="244"/>
      <c r="T162" s="244"/>
      <c r="U162" s="244"/>
      <c r="V162" s="244"/>
      <c r="W162" s="244"/>
      <c r="X162" s="244"/>
      <c r="Y162" s="244"/>
      <c r="Z162" s="244"/>
    </row>
    <row r="163" spans="9:26" ht="15.75" customHeight="1">
      <c r="I163" s="244"/>
      <c r="J163" s="244"/>
      <c r="K163" s="244"/>
      <c r="L163" s="244"/>
      <c r="M163" s="244"/>
      <c r="N163" s="244"/>
      <c r="O163" s="244"/>
      <c r="P163" s="244"/>
      <c r="Q163" s="244"/>
      <c r="R163" s="244"/>
      <c r="S163" s="244"/>
      <c r="T163" s="244"/>
      <c r="U163" s="244"/>
      <c r="V163" s="244"/>
      <c r="W163" s="244"/>
      <c r="X163" s="244"/>
      <c r="Y163" s="244"/>
      <c r="Z163" s="244"/>
    </row>
    <row r="164" spans="9:26" ht="15.75" customHeight="1">
      <c r="I164" s="244"/>
      <c r="J164" s="244"/>
      <c r="K164" s="244"/>
      <c r="L164" s="244"/>
      <c r="M164" s="244"/>
      <c r="N164" s="244"/>
      <c r="O164" s="244"/>
      <c r="P164" s="244"/>
      <c r="Q164" s="244"/>
      <c r="R164" s="244"/>
      <c r="S164" s="244"/>
      <c r="T164" s="244"/>
      <c r="U164" s="244"/>
      <c r="V164" s="244"/>
      <c r="W164" s="244"/>
      <c r="X164" s="244"/>
      <c r="Y164" s="244"/>
      <c r="Z164" s="244"/>
    </row>
    <row r="165" spans="9:26" ht="15.75" customHeight="1">
      <c r="I165" s="244"/>
      <c r="J165" s="244"/>
      <c r="K165" s="244"/>
      <c r="L165" s="244"/>
      <c r="M165" s="244"/>
      <c r="N165" s="244"/>
      <c r="O165" s="244"/>
      <c r="P165" s="244"/>
      <c r="Q165" s="244"/>
      <c r="R165" s="244"/>
      <c r="S165" s="244"/>
      <c r="T165" s="244"/>
      <c r="U165" s="244"/>
      <c r="V165" s="244"/>
      <c r="W165" s="244"/>
      <c r="X165" s="244"/>
      <c r="Y165" s="244"/>
      <c r="Z165" s="244"/>
    </row>
    <row r="166" spans="9:26" ht="15.75" customHeight="1">
      <c r="I166" s="244"/>
      <c r="J166" s="244"/>
      <c r="K166" s="244"/>
      <c r="L166" s="244"/>
      <c r="M166" s="244"/>
      <c r="N166" s="244"/>
      <c r="O166" s="244"/>
      <c r="P166" s="244"/>
      <c r="Q166" s="244"/>
      <c r="R166" s="244"/>
      <c r="S166" s="244"/>
      <c r="T166" s="244"/>
      <c r="U166" s="244"/>
      <c r="V166" s="244"/>
      <c r="W166" s="244"/>
      <c r="X166" s="244"/>
      <c r="Y166" s="244"/>
      <c r="Z166" s="244"/>
    </row>
    <row r="167" spans="9:26" ht="15.75" customHeight="1">
      <c r="I167" s="244"/>
      <c r="J167" s="244"/>
      <c r="K167" s="244"/>
      <c r="L167" s="244"/>
      <c r="M167" s="244"/>
      <c r="N167" s="244"/>
      <c r="O167" s="244"/>
      <c r="P167" s="244"/>
      <c r="Q167" s="244"/>
      <c r="R167" s="244"/>
      <c r="S167" s="244"/>
      <c r="T167" s="244"/>
      <c r="U167" s="244"/>
      <c r="V167" s="244"/>
      <c r="W167" s="244"/>
      <c r="X167" s="244"/>
      <c r="Y167" s="244"/>
      <c r="Z167" s="244"/>
    </row>
    <row r="168" spans="9:26" ht="15.75" customHeight="1">
      <c r="I168" s="244"/>
      <c r="J168" s="244"/>
      <c r="K168" s="244"/>
      <c r="L168" s="244"/>
      <c r="M168" s="244"/>
      <c r="N168" s="244"/>
      <c r="O168" s="244"/>
      <c r="P168" s="244"/>
      <c r="Q168" s="244"/>
      <c r="R168" s="244"/>
      <c r="S168" s="244"/>
      <c r="T168" s="244"/>
      <c r="U168" s="244"/>
      <c r="V168" s="244"/>
      <c r="W168" s="244"/>
      <c r="X168" s="244"/>
      <c r="Y168" s="244"/>
      <c r="Z168" s="244"/>
    </row>
    <row r="169" spans="9:26" ht="15.75" customHeight="1">
      <c r="I169" s="244"/>
      <c r="J169" s="244"/>
      <c r="K169" s="244"/>
      <c r="L169" s="244"/>
      <c r="M169" s="244"/>
      <c r="N169" s="244"/>
      <c r="O169" s="244"/>
      <c r="P169" s="244"/>
      <c r="Q169" s="244"/>
      <c r="R169" s="244"/>
      <c r="S169" s="244"/>
      <c r="T169" s="244"/>
      <c r="U169" s="244"/>
      <c r="V169" s="244"/>
      <c r="W169" s="244"/>
      <c r="X169" s="244"/>
      <c r="Y169" s="244"/>
      <c r="Z169" s="244"/>
    </row>
    <row r="170" spans="9:26" ht="15.75" customHeight="1">
      <c r="I170" s="244"/>
      <c r="J170" s="244"/>
      <c r="K170" s="244"/>
      <c r="L170" s="244"/>
      <c r="M170" s="244"/>
      <c r="N170" s="244"/>
      <c r="O170" s="244"/>
      <c r="P170" s="244"/>
      <c r="Q170" s="244"/>
      <c r="R170" s="244"/>
      <c r="S170" s="244"/>
      <c r="T170" s="244"/>
      <c r="U170" s="244"/>
      <c r="V170" s="244"/>
      <c r="W170" s="244"/>
      <c r="X170" s="244"/>
      <c r="Y170" s="244"/>
      <c r="Z170" s="244"/>
    </row>
    <row r="171" spans="9:26" ht="15.75" customHeight="1">
      <c r="I171" s="244"/>
      <c r="J171" s="244"/>
      <c r="K171" s="244"/>
      <c r="L171" s="244"/>
      <c r="M171" s="244"/>
      <c r="N171" s="244"/>
      <c r="O171" s="244"/>
      <c r="P171" s="244"/>
      <c r="Q171" s="244"/>
      <c r="R171" s="244"/>
      <c r="S171" s="244"/>
      <c r="T171" s="244"/>
      <c r="U171" s="244"/>
      <c r="V171" s="244"/>
      <c r="W171" s="244"/>
      <c r="X171" s="244"/>
      <c r="Y171" s="244"/>
      <c r="Z171" s="244"/>
    </row>
    <row r="172" spans="9:26" ht="15.75" customHeight="1">
      <c r="I172" s="244"/>
      <c r="J172" s="244"/>
      <c r="K172" s="244"/>
      <c r="L172" s="244"/>
      <c r="M172" s="244"/>
      <c r="N172" s="244"/>
      <c r="O172" s="244"/>
      <c r="P172" s="244"/>
      <c r="Q172" s="244"/>
      <c r="R172" s="244"/>
      <c r="S172" s="244"/>
      <c r="T172" s="244"/>
      <c r="U172" s="244"/>
      <c r="V172" s="244"/>
      <c r="W172" s="244"/>
      <c r="X172" s="244"/>
      <c r="Y172" s="244"/>
      <c r="Z172" s="244"/>
    </row>
    <row r="173" spans="9:26" ht="15.75" customHeight="1">
      <c r="I173" s="244"/>
      <c r="J173" s="244"/>
      <c r="K173" s="244"/>
      <c r="L173" s="244"/>
      <c r="M173" s="244"/>
      <c r="N173" s="244"/>
      <c r="O173" s="244"/>
      <c r="P173" s="244"/>
      <c r="Q173" s="244"/>
      <c r="R173" s="244"/>
      <c r="S173" s="244"/>
      <c r="T173" s="244"/>
      <c r="U173" s="244"/>
      <c r="V173" s="244"/>
      <c r="W173" s="244"/>
      <c r="X173" s="244"/>
      <c r="Y173" s="244"/>
      <c r="Z173" s="244"/>
    </row>
    <row r="174" spans="9:26" ht="15.75" customHeight="1">
      <c r="I174" s="244"/>
      <c r="J174" s="244"/>
      <c r="K174" s="244"/>
      <c r="L174" s="244"/>
      <c r="M174" s="244"/>
      <c r="N174" s="244"/>
      <c r="O174" s="244"/>
      <c r="P174" s="244"/>
      <c r="Q174" s="244"/>
      <c r="R174" s="244"/>
      <c r="S174" s="244"/>
      <c r="T174" s="244"/>
      <c r="U174" s="244"/>
      <c r="V174" s="244"/>
      <c r="W174" s="244"/>
      <c r="X174" s="244"/>
      <c r="Y174" s="244"/>
      <c r="Z174" s="244"/>
    </row>
    <row r="175" spans="9:26" ht="15.75" customHeight="1">
      <c r="I175" s="244"/>
      <c r="J175" s="244"/>
      <c r="K175" s="244"/>
      <c r="L175" s="244"/>
      <c r="M175" s="244"/>
      <c r="N175" s="244"/>
      <c r="O175" s="244"/>
      <c r="P175" s="244"/>
      <c r="Q175" s="244"/>
      <c r="R175" s="244"/>
      <c r="S175" s="244"/>
      <c r="T175" s="244"/>
      <c r="U175" s="244"/>
      <c r="V175" s="244"/>
      <c r="W175" s="244"/>
      <c r="X175" s="244"/>
      <c r="Y175" s="244"/>
      <c r="Z175" s="244"/>
    </row>
    <row r="176" spans="9:26" ht="15.75" customHeight="1">
      <c r="I176" s="244"/>
      <c r="J176" s="244"/>
      <c r="K176" s="244"/>
      <c r="L176" s="244"/>
      <c r="M176" s="244"/>
      <c r="N176" s="244"/>
      <c r="O176" s="244"/>
      <c r="P176" s="244"/>
      <c r="Q176" s="244"/>
      <c r="R176" s="244"/>
      <c r="S176" s="244"/>
      <c r="T176" s="244"/>
      <c r="U176" s="244"/>
      <c r="V176" s="244"/>
      <c r="W176" s="244"/>
      <c r="X176" s="244"/>
      <c r="Y176" s="244"/>
      <c r="Z176" s="244"/>
    </row>
    <row r="177" spans="9:26" ht="15.75" customHeight="1">
      <c r="I177" s="244"/>
      <c r="J177" s="244"/>
      <c r="K177" s="244"/>
      <c r="L177" s="244"/>
      <c r="M177" s="244"/>
      <c r="N177" s="244"/>
      <c r="O177" s="244"/>
      <c r="P177" s="244"/>
      <c r="Q177" s="244"/>
      <c r="R177" s="244"/>
      <c r="S177" s="244"/>
      <c r="T177" s="244"/>
      <c r="U177" s="244"/>
      <c r="V177" s="244"/>
      <c r="W177" s="244"/>
      <c r="X177" s="244"/>
      <c r="Y177" s="244"/>
      <c r="Z177" s="244"/>
    </row>
    <row r="178" spans="9:26" ht="15.75" customHeight="1">
      <c r="I178" s="244"/>
      <c r="J178" s="244"/>
      <c r="K178" s="244"/>
      <c r="L178" s="244"/>
      <c r="M178" s="244"/>
      <c r="N178" s="244"/>
      <c r="O178" s="244"/>
      <c r="P178" s="244"/>
      <c r="Q178" s="244"/>
      <c r="R178" s="244"/>
      <c r="S178" s="244"/>
      <c r="T178" s="244"/>
      <c r="U178" s="244"/>
      <c r="V178" s="244"/>
      <c r="W178" s="244"/>
      <c r="X178" s="244"/>
      <c r="Y178" s="244"/>
      <c r="Z178" s="244"/>
    </row>
    <row r="179" spans="9:26" ht="15.75" customHeight="1">
      <c r="I179" s="244"/>
      <c r="J179" s="244"/>
      <c r="K179" s="244"/>
      <c r="L179" s="244"/>
      <c r="M179" s="244"/>
      <c r="N179" s="244"/>
      <c r="O179" s="244"/>
      <c r="P179" s="244"/>
      <c r="Q179" s="244"/>
      <c r="R179" s="244"/>
      <c r="S179" s="244"/>
      <c r="T179" s="244"/>
      <c r="U179" s="244"/>
      <c r="V179" s="244"/>
      <c r="W179" s="244"/>
      <c r="X179" s="244"/>
      <c r="Y179" s="244"/>
      <c r="Z179" s="244"/>
    </row>
    <row r="180" spans="9:26" ht="15.75" customHeight="1">
      <c r="I180" s="244"/>
      <c r="J180" s="244"/>
      <c r="K180" s="244"/>
      <c r="L180" s="244"/>
      <c r="M180" s="244"/>
      <c r="N180" s="244"/>
      <c r="O180" s="244"/>
      <c r="P180" s="244"/>
      <c r="Q180" s="244"/>
      <c r="R180" s="244"/>
      <c r="S180" s="244"/>
      <c r="T180" s="244"/>
      <c r="U180" s="244"/>
      <c r="V180" s="244"/>
      <c r="W180" s="244"/>
      <c r="X180" s="244"/>
      <c r="Y180" s="244"/>
      <c r="Z180" s="244"/>
    </row>
    <row r="181" spans="9:26" ht="15.75" customHeight="1">
      <c r="I181" s="244"/>
      <c r="J181" s="244"/>
      <c r="K181" s="244"/>
      <c r="L181" s="244"/>
      <c r="M181" s="244"/>
      <c r="N181" s="244"/>
      <c r="O181" s="244"/>
      <c r="P181" s="244"/>
      <c r="Q181" s="244"/>
      <c r="R181" s="244"/>
      <c r="S181" s="244"/>
      <c r="T181" s="244"/>
      <c r="U181" s="244"/>
      <c r="V181" s="244"/>
      <c r="W181" s="244"/>
      <c r="X181" s="244"/>
      <c r="Y181" s="244"/>
      <c r="Z181" s="244"/>
    </row>
    <row r="182" spans="9:26" ht="15.75" customHeight="1">
      <c r="I182" s="244"/>
      <c r="J182" s="244"/>
      <c r="K182" s="244"/>
      <c r="L182" s="244"/>
      <c r="M182" s="244"/>
      <c r="N182" s="244"/>
      <c r="O182" s="244"/>
      <c r="P182" s="244"/>
      <c r="Q182" s="244"/>
      <c r="R182" s="244"/>
      <c r="S182" s="244"/>
      <c r="T182" s="244"/>
      <c r="U182" s="244"/>
      <c r="V182" s="244"/>
      <c r="W182" s="244"/>
      <c r="X182" s="244"/>
      <c r="Y182" s="244"/>
      <c r="Z182" s="244"/>
    </row>
    <row r="183" spans="9:26" ht="15.75" customHeight="1">
      <c r="I183" s="244"/>
      <c r="J183" s="244"/>
      <c r="K183" s="244"/>
      <c r="L183" s="244"/>
      <c r="M183" s="244"/>
      <c r="N183" s="244"/>
      <c r="O183" s="244"/>
      <c r="P183" s="244"/>
      <c r="Q183" s="244"/>
      <c r="R183" s="244"/>
      <c r="S183" s="244"/>
      <c r="T183" s="244"/>
      <c r="U183" s="244"/>
      <c r="V183" s="244"/>
      <c r="W183" s="244"/>
      <c r="X183" s="244"/>
      <c r="Y183" s="244"/>
      <c r="Z183" s="244"/>
    </row>
    <row r="184" spans="9:26" ht="15.75" customHeight="1">
      <c r="I184" s="244"/>
      <c r="J184" s="244"/>
      <c r="K184" s="244"/>
      <c r="L184" s="244"/>
      <c r="M184" s="244"/>
      <c r="N184" s="244"/>
      <c r="O184" s="244"/>
      <c r="P184" s="244"/>
      <c r="Q184" s="244"/>
      <c r="R184" s="244"/>
      <c r="S184" s="244"/>
      <c r="T184" s="244"/>
      <c r="U184" s="244"/>
      <c r="V184" s="244"/>
      <c r="W184" s="244"/>
      <c r="X184" s="244"/>
      <c r="Y184" s="244"/>
      <c r="Z184" s="244"/>
    </row>
    <row r="185" spans="9:26" ht="15.75" customHeight="1">
      <c r="I185" s="244"/>
      <c r="J185" s="244"/>
      <c r="K185" s="244"/>
      <c r="L185" s="244"/>
      <c r="M185" s="244"/>
      <c r="N185" s="244"/>
      <c r="O185" s="244"/>
      <c r="P185" s="244"/>
      <c r="Q185" s="244"/>
      <c r="R185" s="244"/>
      <c r="S185" s="244"/>
      <c r="T185" s="244"/>
      <c r="U185" s="244"/>
      <c r="V185" s="244"/>
      <c r="W185" s="244"/>
      <c r="X185" s="244"/>
      <c r="Y185" s="244"/>
      <c r="Z185" s="244"/>
    </row>
    <row r="186" spans="9:26" ht="15.75" customHeight="1">
      <c r="I186" s="244"/>
      <c r="J186" s="244"/>
      <c r="K186" s="244"/>
      <c r="L186" s="244"/>
      <c r="M186" s="244"/>
      <c r="N186" s="244"/>
      <c r="O186" s="244"/>
      <c r="P186" s="244"/>
      <c r="Q186" s="244"/>
      <c r="R186" s="244"/>
      <c r="S186" s="244"/>
      <c r="T186" s="244"/>
      <c r="U186" s="244"/>
      <c r="V186" s="244"/>
      <c r="W186" s="244"/>
      <c r="X186" s="244"/>
      <c r="Y186" s="244"/>
      <c r="Z186" s="244"/>
    </row>
    <row r="187" spans="9:26" ht="15.75" customHeight="1">
      <c r="I187" s="244"/>
      <c r="J187" s="244"/>
      <c r="K187" s="244"/>
      <c r="L187" s="244"/>
      <c r="M187" s="244"/>
      <c r="N187" s="244"/>
      <c r="O187" s="244"/>
      <c r="P187" s="244"/>
      <c r="Q187" s="244"/>
      <c r="R187" s="244"/>
      <c r="S187" s="244"/>
      <c r="T187" s="244"/>
      <c r="U187" s="244"/>
      <c r="V187" s="244"/>
      <c r="W187" s="244"/>
      <c r="X187" s="244"/>
      <c r="Y187" s="244"/>
      <c r="Z187" s="244"/>
    </row>
    <row r="188" spans="9:26" ht="15.75" customHeight="1">
      <c r="I188" s="244"/>
      <c r="J188" s="244"/>
      <c r="K188" s="244"/>
      <c r="L188" s="244"/>
      <c r="M188" s="244"/>
      <c r="N188" s="244"/>
      <c r="O188" s="244"/>
      <c r="P188" s="244"/>
      <c r="Q188" s="244"/>
      <c r="R188" s="244"/>
      <c r="S188" s="244"/>
      <c r="T188" s="244"/>
      <c r="U188" s="244"/>
      <c r="V188" s="244"/>
      <c r="W188" s="244"/>
      <c r="X188" s="244"/>
      <c r="Y188" s="244"/>
      <c r="Z188" s="244"/>
    </row>
    <row r="189" spans="9:26" ht="15.75" customHeight="1">
      <c r="I189" s="244"/>
      <c r="J189" s="244"/>
      <c r="K189" s="244"/>
      <c r="L189" s="244"/>
      <c r="M189" s="244"/>
      <c r="N189" s="244"/>
      <c r="O189" s="244"/>
      <c r="P189" s="244"/>
      <c r="Q189" s="244"/>
      <c r="R189" s="244"/>
      <c r="S189" s="244"/>
      <c r="T189" s="244"/>
      <c r="U189" s="244"/>
      <c r="V189" s="244"/>
      <c r="W189" s="244"/>
      <c r="X189" s="244"/>
      <c r="Y189" s="244"/>
      <c r="Z189" s="244"/>
    </row>
    <row r="190" spans="9:26" ht="15.75" customHeight="1">
      <c r="I190" s="244"/>
      <c r="J190" s="244"/>
      <c r="K190" s="244"/>
      <c r="L190" s="244"/>
      <c r="M190" s="244"/>
      <c r="N190" s="244"/>
      <c r="O190" s="244"/>
      <c r="P190" s="244"/>
      <c r="Q190" s="244"/>
      <c r="R190" s="244"/>
      <c r="S190" s="244"/>
      <c r="T190" s="244"/>
      <c r="U190" s="244"/>
      <c r="V190" s="244"/>
      <c r="W190" s="244"/>
      <c r="X190" s="244"/>
      <c r="Y190" s="244"/>
      <c r="Z190" s="244"/>
    </row>
    <row r="191" spans="9:26" ht="15.75" customHeight="1">
      <c r="I191" s="244"/>
      <c r="J191" s="244"/>
      <c r="K191" s="244"/>
      <c r="L191" s="244"/>
      <c r="M191" s="244"/>
      <c r="N191" s="244"/>
      <c r="O191" s="244"/>
      <c r="P191" s="244"/>
      <c r="Q191" s="244"/>
      <c r="R191" s="244"/>
      <c r="S191" s="244"/>
      <c r="T191" s="244"/>
      <c r="U191" s="244"/>
      <c r="V191" s="244"/>
      <c r="W191" s="244"/>
      <c r="X191" s="244"/>
      <c r="Y191" s="244"/>
      <c r="Z191" s="244"/>
    </row>
    <row r="192" spans="9:26" ht="15.75" customHeight="1">
      <c r="I192" s="244"/>
      <c r="J192" s="244"/>
      <c r="K192" s="244"/>
      <c r="L192" s="244"/>
      <c r="M192" s="244"/>
      <c r="N192" s="244"/>
      <c r="O192" s="244"/>
      <c r="P192" s="244"/>
      <c r="Q192" s="244"/>
      <c r="R192" s="244"/>
      <c r="S192" s="244"/>
      <c r="T192" s="244"/>
      <c r="U192" s="244"/>
      <c r="V192" s="244"/>
      <c r="W192" s="244"/>
      <c r="X192" s="244"/>
      <c r="Y192" s="244"/>
      <c r="Z192" s="244"/>
    </row>
    <row r="193" spans="9:26" ht="15.75" customHeight="1">
      <c r="I193" s="244"/>
      <c r="J193" s="244"/>
      <c r="K193" s="244"/>
      <c r="L193" s="244"/>
      <c r="M193" s="244"/>
      <c r="N193" s="244"/>
      <c r="O193" s="244"/>
      <c r="P193" s="244"/>
      <c r="Q193" s="244"/>
      <c r="R193" s="244"/>
      <c r="S193" s="244"/>
      <c r="T193" s="244"/>
      <c r="U193" s="244"/>
      <c r="V193" s="244"/>
      <c r="W193" s="244"/>
      <c r="X193" s="244"/>
      <c r="Y193" s="244"/>
      <c r="Z193" s="244"/>
    </row>
    <row r="194" spans="9:26" ht="15.75" customHeight="1">
      <c r="I194" s="244"/>
      <c r="J194" s="244"/>
      <c r="K194" s="244"/>
      <c r="L194" s="244"/>
      <c r="M194" s="244"/>
      <c r="N194" s="244"/>
      <c r="O194" s="244"/>
      <c r="P194" s="244"/>
      <c r="Q194" s="244"/>
      <c r="R194" s="244"/>
      <c r="S194" s="244"/>
      <c r="T194" s="244"/>
      <c r="U194" s="244"/>
      <c r="V194" s="244"/>
      <c r="W194" s="244"/>
      <c r="X194" s="244"/>
      <c r="Y194" s="244"/>
      <c r="Z194" s="244"/>
    </row>
    <row r="195" spans="9:26" ht="15.75" customHeight="1">
      <c r="I195" s="244"/>
      <c r="J195" s="244"/>
      <c r="K195" s="244"/>
      <c r="L195" s="244"/>
      <c r="M195" s="244"/>
      <c r="N195" s="244"/>
      <c r="O195" s="244"/>
      <c r="P195" s="244"/>
      <c r="Q195" s="244"/>
      <c r="R195" s="244"/>
      <c r="S195" s="244"/>
      <c r="T195" s="244"/>
      <c r="U195" s="244"/>
      <c r="V195" s="244"/>
      <c r="W195" s="244"/>
      <c r="X195" s="244"/>
      <c r="Y195" s="244"/>
      <c r="Z195" s="244"/>
    </row>
    <row r="196" spans="9:26" ht="15.75" customHeight="1">
      <c r="I196" s="244"/>
      <c r="J196" s="244"/>
      <c r="K196" s="244"/>
      <c r="L196" s="244"/>
      <c r="M196" s="244"/>
      <c r="N196" s="244"/>
      <c r="O196" s="244"/>
      <c r="P196" s="244"/>
      <c r="Q196" s="244"/>
      <c r="R196" s="244"/>
      <c r="S196" s="244"/>
      <c r="T196" s="244"/>
      <c r="U196" s="244"/>
      <c r="V196" s="244"/>
      <c r="W196" s="244"/>
      <c r="X196" s="244"/>
      <c r="Y196" s="244"/>
      <c r="Z196" s="244"/>
    </row>
    <row r="197" spans="9:26" ht="15.75" customHeight="1">
      <c r="I197" s="244"/>
      <c r="J197" s="244"/>
      <c r="K197" s="244"/>
      <c r="L197" s="244"/>
      <c r="M197" s="244"/>
      <c r="N197" s="244"/>
      <c r="O197" s="244"/>
      <c r="P197" s="244"/>
      <c r="Q197" s="244"/>
      <c r="R197" s="244"/>
      <c r="S197" s="244"/>
      <c r="T197" s="244"/>
      <c r="U197" s="244"/>
      <c r="V197" s="244"/>
      <c r="W197" s="244"/>
      <c r="X197" s="244"/>
      <c r="Y197" s="244"/>
      <c r="Z197" s="244"/>
    </row>
    <row r="198" spans="9:26" ht="15.75" customHeight="1">
      <c r="I198" s="244"/>
      <c r="J198" s="244"/>
      <c r="K198" s="244"/>
      <c r="L198" s="244"/>
      <c r="M198" s="244"/>
      <c r="N198" s="244"/>
      <c r="O198" s="244"/>
      <c r="P198" s="244"/>
      <c r="Q198" s="244"/>
      <c r="R198" s="244"/>
      <c r="S198" s="244"/>
      <c r="T198" s="244"/>
      <c r="U198" s="244"/>
      <c r="V198" s="244"/>
      <c r="W198" s="244"/>
      <c r="X198" s="244"/>
      <c r="Y198" s="244"/>
      <c r="Z198" s="244"/>
    </row>
    <row r="199" spans="9:26" ht="15.75" customHeight="1">
      <c r="I199" s="244"/>
      <c r="J199" s="244"/>
      <c r="K199" s="244"/>
      <c r="L199" s="244"/>
      <c r="M199" s="244"/>
      <c r="N199" s="244"/>
      <c r="O199" s="244"/>
      <c r="P199" s="244"/>
      <c r="Q199" s="244"/>
      <c r="R199" s="244"/>
      <c r="S199" s="244"/>
      <c r="T199" s="244"/>
      <c r="U199" s="244"/>
      <c r="V199" s="244"/>
      <c r="W199" s="244"/>
      <c r="X199" s="244"/>
      <c r="Y199" s="244"/>
      <c r="Z199" s="244"/>
    </row>
    <row r="200" spans="9:26" ht="15.75" customHeight="1">
      <c r="I200" s="244"/>
      <c r="J200" s="244"/>
      <c r="K200" s="244"/>
      <c r="L200" s="244"/>
      <c r="M200" s="244"/>
      <c r="N200" s="244"/>
      <c r="O200" s="244"/>
      <c r="P200" s="244"/>
      <c r="Q200" s="244"/>
      <c r="R200" s="244"/>
      <c r="S200" s="244"/>
      <c r="T200" s="244"/>
      <c r="U200" s="244"/>
      <c r="V200" s="244"/>
      <c r="W200" s="244"/>
      <c r="X200" s="244"/>
      <c r="Y200" s="244"/>
      <c r="Z200" s="244"/>
    </row>
    <row r="201" spans="9:26" ht="15.75" customHeight="1">
      <c r="I201" s="244"/>
      <c r="J201" s="244"/>
      <c r="K201" s="244"/>
      <c r="L201" s="244"/>
      <c r="M201" s="244"/>
      <c r="N201" s="244"/>
      <c r="O201" s="244"/>
      <c r="P201" s="244"/>
      <c r="Q201" s="244"/>
      <c r="R201" s="244"/>
      <c r="S201" s="244"/>
      <c r="T201" s="244"/>
      <c r="U201" s="244"/>
      <c r="V201" s="244"/>
      <c r="W201" s="244"/>
      <c r="X201" s="244"/>
      <c r="Y201" s="244"/>
      <c r="Z201" s="244"/>
    </row>
    <row r="202" spans="9:26" ht="15.75" customHeight="1">
      <c r="I202" s="244"/>
      <c r="J202" s="244"/>
      <c r="K202" s="244"/>
      <c r="L202" s="244"/>
      <c r="M202" s="244"/>
      <c r="N202" s="244"/>
      <c r="O202" s="244"/>
      <c r="P202" s="244"/>
      <c r="Q202" s="244"/>
      <c r="R202" s="244"/>
      <c r="S202" s="244"/>
      <c r="T202" s="244"/>
      <c r="U202" s="244"/>
      <c r="V202" s="244"/>
      <c r="W202" s="244"/>
      <c r="X202" s="244"/>
      <c r="Y202" s="244"/>
      <c r="Z202" s="244"/>
    </row>
    <row r="203" spans="9:26" ht="15.75" customHeight="1">
      <c r="I203" s="244"/>
      <c r="J203" s="244"/>
      <c r="K203" s="244"/>
      <c r="L203" s="244"/>
      <c r="M203" s="244"/>
      <c r="N203" s="244"/>
      <c r="O203" s="244"/>
      <c r="P203" s="244"/>
      <c r="Q203" s="244"/>
      <c r="R203" s="244"/>
      <c r="S203" s="244"/>
      <c r="T203" s="244"/>
      <c r="U203" s="244"/>
      <c r="V203" s="244"/>
      <c r="W203" s="244"/>
      <c r="X203" s="244"/>
      <c r="Y203" s="244"/>
      <c r="Z203" s="244"/>
    </row>
    <row r="204" spans="9:26" ht="15.75" customHeight="1">
      <c r="I204" s="244"/>
      <c r="J204" s="244"/>
      <c r="K204" s="244"/>
      <c r="L204" s="244"/>
      <c r="M204" s="244"/>
      <c r="N204" s="244"/>
      <c r="O204" s="244"/>
      <c r="P204" s="244"/>
      <c r="Q204" s="244"/>
      <c r="R204" s="244"/>
      <c r="S204" s="244"/>
      <c r="T204" s="244"/>
      <c r="U204" s="244"/>
      <c r="V204" s="244"/>
      <c r="W204" s="244"/>
      <c r="X204" s="244"/>
      <c r="Y204" s="244"/>
      <c r="Z204" s="244"/>
    </row>
    <row r="205" spans="9:26" ht="15.75" customHeight="1">
      <c r="I205" s="244"/>
      <c r="J205" s="244"/>
      <c r="K205" s="244"/>
      <c r="L205" s="244"/>
      <c r="M205" s="244"/>
      <c r="N205" s="244"/>
      <c r="O205" s="244"/>
      <c r="P205" s="244"/>
      <c r="Q205" s="244"/>
      <c r="R205" s="244"/>
      <c r="S205" s="244"/>
      <c r="T205" s="244"/>
      <c r="U205" s="244"/>
      <c r="V205" s="244"/>
      <c r="W205" s="244"/>
      <c r="X205" s="244"/>
      <c r="Y205" s="244"/>
      <c r="Z205" s="244"/>
    </row>
    <row r="206" spans="9:26" ht="15.75" customHeight="1">
      <c r="I206" s="244"/>
      <c r="J206" s="244"/>
      <c r="K206" s="244"/>
      <c r="L206" s="244"/>
      <c r="M206" s="244"/>
      <c r="N206" s="244"/>
      <c r="O206" s="244"/>
      <c r="P206" s="244"/>
      <c r="Q206" s="244"/>
      <c r="R206" s="244"/>
      <c r="S206" s="244"/>
      <c r="T206" s="244"/>
      <c r="U206" s="244"/>
      <c r="V206" s="244"/>
      <c r="W206" s="244"/>
      <c r="X206" s="244"/>
      <c r="Y206" s="244"/>
      <c r="Z206" s="244"/>
    </row>
    <row r="207" spans="9:26" ht="15.75" customHeight="1">
      <c r="I207" s="244"/>
      <c r="J207" s="244"/>
      <c r="K207" s="244"/>
      <c r="L207" s="244"/>
      <c r="M207" s="244"/>
      <c r="N207" s="244"/>
      <c r="O207" s="244"/>
      <c r="P207" s="244"/>
      <c r="Q207" s="244"/>
      <c r="R207" s="244"/>
      <c r="S207" s="244"/>
      <c r="T207" s="244"/>
      <c r="U207" s="244"/>
      <c r="V207" s="244"/>
      <c r="W207" s="244"/>
      <c r="X207" s="244"/>
      <c r="Y207" s="244"/>
      <c r="Z207" s="244"/>
    </row>
    <row r="208" spans="9:26" ht="15.75" customHeight="1">
      <c r="I208" s="244"/>
      <c r="J208" s="244"/>
      <c r="K208" s="244"/>
      <c r="L208" s="244"/>
      <c r="M208" s="244"/>
      <c r="N208" s="244"/>
      <c r="O208" s="244"/>
      <c r="P208" s="244"/>
      <c r="Q208" s="244"/>
      <c r="R208" s="244"/>
      <c r="S208" s="244"/>
      <c r="T208" s="244"/>
      <c r="U208" s="244"/>
      <c r="V208" s="244"/>
      <c r="W208" s="244"/>
      <c r="X208" s="244"/>
      <c r="Y208" s="244"/>
      <c r="Z208" s="244"/>
    </row>
    <row r="209" spans="8:26" ht="15.75" customHeight="1">
      <c r="H209" s="244"/>
      <c r="I209" s="244"/>
      <c r="J209" s="244"/>
      <c r="K209" s="244"/>
      <c r="L209" s="244"/>
      <c r="M209" s="244"/>
      <c r="N209" s="244"/>
      <c r="O209" s="244"/>
      <c r="P209" s="244"/>
      <c r="Q209" s="244"/>
      <c r="R209" s="244"/>
      <c r="S209" s="244"/>
      <c r="T209" s="244"/>
      <c r="U209" s="244"/>
      <c r="V209" s="244"/>
      <c r="W209" s="244"/>
      <c r="X209" s="244"/>
      <c r="Y209" s="244"/>
      <c r="Z209" s="244"/>
    </row>
    <row r="210" spans="8:26" ht="15.75" customHeight="1">
      <c r="H210" s="244"/>
      <c r="I210" s="244"/>
      <c r="J210" s="244"/>
      <c r="K210" s="244"/>
      <c r="L210" s="244"/>
      <c r="M210" s="244"/>
      <c r="N210" s="244"/>
      <c r="O210" s="244"/>
      <c r="P210" s="244"/>
      <c r="Q210" s="244"/>
      <c r="R210" s="244"/>
      <c r="S210" s="244"/>
      <c r="T210" s="244"/>
      <c r="U210" s="244"/>
      <c r="V210" s="244"/>
      <c r="W210" s="244"/>
      <c r="X210" s="244"/>
      <c r="Y210" s="244"/>
      <c r="Z210" s="244"/>
    </row>
    <row r="211" spans="8:26" ht="15.75" customHeight="1">
      <c r="H211" s="244"/>
      <c r="I211" s="244"/>
      <c r="J211" s="244"/>
      <c r="K211" s="244"/>
      <c r="L211" s="244"/>
      <c r="M211" s="244"/>
      <c r="N211" s="244"/>
      <c r="O211" s="244"/>
      <c r="P211" s="244"/>
      <c r="Q211" s="244"/>
      <c r="R211" s="244"/>
      <c r="S211" s="244"/>
      <c r="T211" s="244"/>
      <c r="U211" s="244"/>
      <c r="V211" s="244"/>
      <c r="W211" s="244"/>
      <c r="X211" s="244"/>
      <c r="Y211" s="244"/>
      <c r="Z211" s="244"/>
    </row>
    <row r="212" spans="8:26" ht="15.75" customHeight="1">
      <c r="H212" s="244"/>
      <c r="I212" s="244"/>
      <c r="J212" s="244"/>
      <c r="K212" s="244"/>
      <c r="L212" s="244"/>
      <c r="M212" s="244"/>
      <c r="N212" s="244"/>
      <c r="O212" s="244"/>
      <c r="P212" s="244"/>
      <c r="Q212" s="244"/>
      <c r="R212" s="244"/>
      <c r="S212" s="244"/>
      <c r="T212" s="244"/>
      <c r="U212" s="244"/>
      <c r="V212" s="244"/>
      <c r="W212" s="244"/>
      <c r="X212" s="244"/>
      <c r="Y212" s="244"/>
      <c r="Z212" s="244"/>
    </row>
    <row r="213" spans="8:26" ht="15.75" customHeight="1">
      <c r="H213" s="244"/>
      <c r="I213" s="244"/>
      <c r="J213" s="244"/>
      <c r="K213" s="244"/>
      <c r="L213" s="244"/>
      <c r="M213" s="244"/>
      <c r="N213" s="244"/>
      <c r="O213" s="244"/>
      <c r="P213" s="244"/>
      <c r="Q213" s="244"/>
      <c r="R213" s="244"/>
      <c r="S213" s="244"/>
      <c r="T213" s="244"/>
      <c r="U213" s="244"/>
      <c r="V213" s="244"/>
      <c r="W213" s="244"/>
      <c r="X213" s="244"/>
      <c r="Y213" s="244"/>
      <c r="Z213" s="244"/>
    </row>
    <row r="214" spans="8:26" ht="15.75" customHeight="1">
      <c r="H214" s="244"/>
      <c r="I214" s="244"/>
      <c r="J214" s="244"/>
      <c r="K214" s="244"/>
      <c r="L214" s="244"/>
      <c r="M214" s="244"/>
      <c r="N214" s="244"/>
      <c r="O214" s="244"/>
      <c r="P214" s="244"/>
      <c r="Q214" s="244"/>
      <c r="R214" s="244"/>
      <c r="S214" s="244"/>
      <c r="T214" s="244"/>
      <c r="U214" s="244"/>
      <c r="V214" s="244"/>
      <c r="W214" s="244"/>
      <c r="X214" s="244"/>
      <c r="Y214" s="244"/>
      <c r="Z214" s="244"/>
    </row>
    <row r="215" spans="8:26" ht="15.75" customHeight="1">
      <c r="H215" s="244"/>
      <c r="I215" s="244"/>
      <c r="J215" s="244"/>
      <c r="K215" s="244"/>
      <c r="L215" s="244"/>
      <c r="M215" s="244"/>
      <c r="N215" s="244"/>
      <c r="O215" s="244"/>
      <c r="P215" s="244"/>
      <c r="Q215" s="244"/>
      <c r="R215" s="244"/>
      <c r="S215" s="244"/>
      <c r="T215" s="244"/>
      <c r="U215" s="244"/>
      <c r="V215" s="244"/>
      <c r="W215" s="244"/>
      <c r="X215" s="244"/>
      <c r="Y215" s="244"/>
      <c r="Z215" s="244"/>
    </row>
    <row r="216" spans="8:26" ht="15.75" customHeight="1">
      <c r="H216" s="244"/>
      <c r="I216" s="244"/>
      <c r="J216" s="244"/>
      <c r="K216" s="244"/>
      <c r="L216" s="244"/>
      <c r="M216" s="244"/>
      <c r="N216" s="244"/>
      <c r="O216" s="244"/>
      <c r="P216" s="244"/>
      <c r="Q216" s="244"/>
      <c r="R216" s="244"/>
      <c r="S216" s="244"/>
      <c r="T216" s="244"/>
      <c r="U216" s="244"/>
      <c r="V216" s="244"/>
      <c r="W216" s="244"/>
      <c r="X216" s="244"/>
      <c r="Y216" s="244"/>
      <c r="Z216" s="244"/>
    </row>
    <row r="217" spans="8:26" ht="15.75" customHeight="1">
      <c r="H217" s="244"/>
      <c r="I217" s="244"/>
      <c r="J217" s="244"/>
      <c r="K217" s="244"/>
      <c r="L217" s="244"/>
      <c r="M217" s="244"/>
      <c r="N217" s="244"/>
      <c r="O217" s="244"/>
      <c r="P217" s="244"/>
      <c r="Q217" s="244"/>
      <c r="R217" s="244"/>
      <c r="S217" s="244"/>
      <c r="T217" s="244"/>
      <c r="U217" s="244"/>
      <c r="V217" s="244"/>
      <c r="W217" s="244"/>
      <c r="X217" s="244"/>
      <c r="Y217" s="244"/>
      <c r="Z217" s="244"/>
    </row>
    <row r="218" spans="8:26" ht="15.75" customHeight="1">
      <c r="H218" s="244"/>
      <c r="I218" s="244"/>
      <c r="J218" s="244"/>
      <c r="K218" s="244"/>
      <c r="L218" s="244"/>
      <c r="M218" s="244"/>
      <c r="N218" s="244"/>
      <c r="O218" s="244"/>
      <c r="P218" s="244"/>
      <c r="Q218" s="244"/>
      <c r="R218" s="244"/>
      <c r="S218" s="244"/>
      <c r="T218" s="244"/>
      <c r="U218" s="244"/>
      <c r="V218" s="244"/>
      <c r="W218" s="244"/>
      <c r="X218" s="244"/>
      <c r="Y218" s="244"/>
      <c r="Z218" s="244"/>
    </row>
    <row r="219" spans="8:26" ht="15.75" customHeight="1">
      <c r="H219" s="244"/>
      <c r="I219" s="244"/>
      <c r="J219" s="244"/>
      <c r="K219" s="244"/>
      <c r="L219" s="244"/>
      <c r="M219" s="244"/>
      <c r="N219" s="244"/>
      <c r="O219" s="244"/>
      <c r="P219" s="244"/>
      <c r="Q219" s="244"/>
      <c r="R219" s="244"/>
      <c r="S219" s="244"/>
      <c r="T219" s="244"/>
      <c r="U219" s="244"/>
      <c r="V219" s="244"/>
      <c r="W219" s="244"/>
      <c r="X219" s="244"/>
      <c r="Y219" s="244"/>
      <c r="Z219" s="244"/>
    </row>
    <row r="220" spans="8:26" ht="15.75" customHeight="1">
      <c r="H220" s="244"/>
      <c r="I220" s="244"/>
      <c r="J220" s="244"/>
      <c r="K220" s="244"/>
      <c r="L220" s="244"/>
      <c r="M220" s="244"/>
      <c r="N220" s="244"/>
      <c r="O220" s="244"/>
      <c r="P220" s="244"/>
      <c r="Q220" s="244"/>
      <c r="R220" s="244"/>
      <c r="S220" s="244"/>
      <c r="T220" s="244"/>
      <c r="U220" s="244"/>
      <c r="V220" s="244"/>
      <c r="W220" s="244"/>
      <c r="X220" s="244"/>
      <c r="Y220" s="244"/>
      <c r="Z220" s="244"/>
    </row>
    <row r="221" spans="8:26" ht="15.75" customHeight="1">
      <c r="H221" s="244"/>
      <c r="I221" s="244"/>
      <c r="J221" s="244"/>
      <c r="K221" s="244"/>
      <c r="L221" s="244"/>
      <c r="M221" s="244"/>
      <c r="N221" s="244"/>
      <c r="O221" s="244"/>
      <c r="P221" s="244"/>
      <c r="Q221" s="244"/>
      <c r="R221" s="244"/>
      <c r="S221" s="244"/>
      <c r="T221" s="244"/>
      <c r="U221" s="244"/>
      <c r="V221" s="244"/>
      <c r="W221" s="244"/>
      <c r="X221" s="244"/>
      <c r="Y221" s="244"/>
      <c r="Z221" s="244"/>
    </row>
    <row r="222" spans="8:26" ht="15.75" customHeight="1">
      <c r="H222" s="244"/>
      <c r="I222" s="244"/>
      <c r="J222" s="244"/>
      <c r="K222" s="244"/>
      <c r="L222" s="244"/>
      <c r="M222" s="244"/>
      <c r="N222" s="244"/>
      <c r="O222" s="244"/>
      <c r="P222" s="244"/>
      <c r="Q222" s="244"/>
      <c r="R222" s="244"/>
      <c r="S222" s="244"/>
      <c r="T222" s="244"/>
      <c r="U222" s="244"/>
      <c r="V222" s="244"/>
      <c r="W222" s="244"/>
      <c r="X222" s="244"/>
      <c r="Y222" s="244"/>
      <c r="Z222" s="244"/>
    </row>
    <row r="223" spans="8:26" ht="15.75" customHeight="1">
      <c r="H223" s="244"/>
      <c r="I223" s="244"/>
      <c r="J223" s="244"/>
      <c r="K223" s="244"/>
      <c r="L223" s="244"/>
      <c r="M223" s="244"/>
      <c r="N223" s="244"/>
      <c r="O223" s="244"/>
      <c r="P223" s="244"/>
      <c r="Q223" s="244"/>
      <c r="R223" s="244"/>
      <c r="S223" s="244"/>
      <c r="T223" s="244"/>
      <c r="U223" s="244"/>
      <c r="V223" s="244"/>
      <c r="W223" s="244"/>
      <c r="X223" s="244"/>
      <c r="Y223" s="244"/>
      <c r="Z223" s="244"/>
    </row>
    <row r="224" spans="8:26" ht="15.75" customHeight="1">
      <c r="H224" s="244"/>
      <c r="I224" s="244"/>
      <c r="J224" s="244"/>
      <c r="K224" s="244"/>
      <c r="L224" s="244"/>
      <c r="M224" s="244"/>
      <c r="N224" s="244"/>
      <c r="O224" s="244"/>
      <c r="P224" s="244"/>
      <c r="Q224" s="244"/>
      <c r="R224" s="244"/>
      <c r="S224" s="244"/>
      <c r="T224" s="244"/>
      <c r="U224" s="244"/>
      <c r="V224" s="244"/>
      <c r="W224" s="244"/>
      <c r="X224" s="244"/>
      <c r="Y224" s="244"/>
      <c r="Z224" s="244"/>
    </row>
    <row r="225" spans="8:26" ht="15.75" customHeight="1">
      <c r="H225" s="244"/>
      <c r="I225" s="244"/>
      <c r="J225" s="244"/>
      <c r="K225" s="244"/>
      <c r="L225" s="244"/>
      <c r="M225" s="244"/>
      <c r="N225" s="244"/>
      <c r="O225" s="244"/>
      <c r="P225" s="244"/>
      <c r="Q225" s="244"/>
      <c r="R225" s="244"/>
      <c r="S225" s="244"/>
      <c r="T225" s="244"/>
      <c r="U225" s="244"/>
      <c r="V225" s="244"/>
      <c r="W225" s="244"/>
      <c r="X225" s="244"/>
      <c r="Y225" s="244"/>
      <c r="Z225" s="244"/>
    </row>
    <row r="226" spans="8:26" ht="15.75" customHeight="1">
      <c r="H226" s="244"/>
      <c r="I226" s="244"/>
      <c r="J226" s="244"/>
      <c r="K226" s="244"/>
      <c r="L226" s="244"/>
      <c r="M226" s="244"/>
      <c r="N226" s="244"/>
      <c r="O226" s="244"/>
      <c r="P226" s="244"/>
      <c r="Q226" s="244"/>
      <c r="R226" s="244"/>
      <c r="S226" s="244"/>
      <c r="T226" s="244"/>
      <c r="U226" s="244"/>
      <c r="V226" s="244"/>
      <c r="W226" s="244"/>
      <c r="X226" s="244"/>
      <c r="Y226" s="244"/>
      <c r="Z226" s="244"/>
    </row>
    <row r="227" spans="8:26" ht="15.75" customHeight="1">
      <c r="H227" s="244"/>
      <c r="I227" s="244"/>
      <c r="J227" s="244"/>
      <c r="K227" s="244"/>
      <c r="L227" s="244"/>
      <c r="M227" s="244"/>
      <c r="N227" s="244"/>
      <c r="O227" s="244"/>
      <c r="P227" s="244"/>
      <c r="Q227" s="244"/>
      <c r="R227" s="244"/>
      <c r="S227" s="244"/>
      <c r="T227" s="244"/>
      <c r="U227" s="244"/>
      <c r="V227" s="244"/>
      <c r="W227" s="244"/>
      <c r="X227" s="244"/>
      <c r="Y227" s="244"/>
      <c r="Z227" s="244"/>
    </row>
    <row r="228" spans="8:26" ht="15.75" customHeight="1">
      <c r="H228" s="244"/>
      <c r="I228" s="244"/>
      <c r="J228" s="244"/>
      <c r="K228" s="244"/>
      <c r="L228" s="244"/>
      <c r="M228" s="244"/>
      <c r="N228" s="244"/>
      <c r="O228" s="244"/>
      <c r="P228" s="244"/>
      <c r="Q228" s="244"/>
      <c r="R228" s="244"/>
      <c r="S228" s="244"/>
      <c r="T228" s="244"/>
      <c r="U228" s="244"/>
      <c r="V228" s="244"/>
      <c r="W228" s="244"/>
      <c r="X228" s="244"/>
      <c r="Y228" s="244"/>
      <c r="Z228" s="244"/>
    </row>
    <row r="229" spans="8:26" ht="15.75" customHeight="1">
      <c r="H229" s="244"/>
      <c r="I229" s="244"/>
      <c r="J229" s="244"/>
      <c r="K229" s="244"/>
      <c r="L229" s="244"/>
      <c r="M229" s="244"/>
      <c r="N229" s="244"/>
      <c r="O229" s="244"/>
      <c r="P229" s="244"/>
      <c r="Q229" s="244"/>
      <c r="R229" s="244"/>
      <c r="S229" s="244"/>
      <c r="T229" s="244"/>
      <c r="U229" s="244"/>
      <c r="V229" s="244"/>
      <c r="W229" s="244"/>
      <c r="X229" s="244"/>
      <c r="Y229" s="244"/>
      <c r="Z229" s="244"/>
    </row>
    <row r="230" spans="8:26" ht="15.75" customHeight="1">
      <c r="H230" s="244"/>
      <c r="I230" s="244"/>
      <c r="J230" s="244"/>
      <c r="K230" s="244"/>
      <c r="L230" s="244"/>
      <c r="M230" s="244"/>
      <c r="N230" s="244"/>
      <c r="O230" s="244"/>
      <c r="P230" s="244"/>
      <c r="Q230" s="244"/>
      <c r="R230" s="244"/>
      <c r="S230" s="244"/>
      <c r="T230" s="244"/>
      <c r="U230" s="244"/>
      <c r="V230" s="244"/>
      <c r="W230" s="244"/>
      <c r="X230" s="244"/>
      <c r="Y230" s="244"/>
      <c r="Z230" s="244"/>
    </row>
    <row r="231" spans="8:26" ht="15.75" customHeight="1"/>
    <row r="232" spans="8:26" ht="15.75" customHeight="1"/>
    <row r="233" spans="8:26" ht="15.75" customHeight="1"/>
    <row r="234" spans="8:26" ht="15.75" customHeight="1"/>
    <row r="235" spans="8:26" ht="15.75" customHeight="1"/>
    <row r="236" spans="8:26" ht="15.75" customHeight="1"/>
    <row r="237" spans="8:26" ht="15.75" customHeight="1"/>
    <row r="238" spans="8:26" ht="15.75" customHeight="1"/>
    <row r="239" spans="8:26" ht="15.75" customHeight="1"/>
    <row r="240" spans="8: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001"/>
  <sheetViews>
    <sheetView workbookViewId="0"/>
  </sheetViews>
  <sheetFormatPr defaultColWidth="9.19921875" defaultRowHeight="15" customHeight="1"/>
  <cols>
    <col min="1" max="1" width="37" customWidth="1"/>
    <col min="2" max="26" width="11.19921875" customWidth="1"/>
  </cols>
  <sheetData>
    <row r="1" spans="1:13">
      <c r="A1" s="248" t="s">
        <v>2216</v>
      </c>
      <c r="C1" s="249"/>
      <c r="D1" s="249"/>
      <c r="E1" s="249" t="s">
        <v>2217</v>
      </c>
      <c r="F1" s="249" t="s">
        <v>2218</v>
      </c>
      <c r="G1" s="249" t="s">
        <v>232</v>
      </c>
      <c r="H1" s="249" t="s">
        <v>231</v>
      </c>
      <c r="I1" s="249" t="s">
        <v>233</v>
      </c>
      <c r="J1" s="250"/>
      <c r="K1" s="250"/>
      <c r="L1" s="250"/>
      <c r="M1" s="251"/>
    </row>
    <row r="2" spans="1:13">
      <c r="C2" s="177" t="s">
        <v>599</v>
      </c>
      <c r="D2" s="252" t="s">
        <v>2219</v>
      </c>
      <c r="E2" s="253">
        <f>COUNTIFS(Questions!B:B,D2,Questions!T:T,"=1")</f>
        <v>0</v>
      </c>
      <c r="F2" s="251">
        <f>COUNTIF(Questions!B:B,D2)</f>
        <v>7</v>
      </c>
      <c r="G2" s="251">
        <f>SUMIFS(Questions!T:T,Questions!B:B,D2)</f>
        <v>115</v>
      </c>
      <c r="H2" s="251">
        <f>SUMIFS(Questions!S:S,Questions!B:B,D2)</f>
        <v>135</v>
      </c>
      <c r="I2" s="254">
        <f t="shared" ref="I2:I13" si="0">G2/H2</f>
        <v>0.85185185185185186</v>
      </c>
      <c r="J2" s="251" t="s">
        <v>2220</v>
      </c>
      <c r="K2" s="251">
        <f>COUNTIFS(Questions!J:J,"TRUE",Questions!P:P,"&lt;1")</f>
        <v>0</v>
      </c>
      <c r="L2" s="251" t="s">
        <v>2221</v>
      </c>
      <c r="M2" s="251" t="e">
        <f t="shared" ref="M2:M3" si="1">K2/K5</f>
        <v>#DIV/0!</v>
      </c>
    </row>
    <row r="3" spans="1:13">
      <c r="A3" s="248" t="s">
        <v>2222</v>
      </c>
      <c r="C3" s="177" t="s">
        <v>33</v>
      </c>
      <c r="D3" s="252" t="s">
        <v>2223</v>
      </c>
      <c r="E3" s="253">
        <f>COUNTIFS(Questions!B:B,D3,Questions!T:T,"=1")</f>
        <v>0</v>
      </c>
      <c r="F3" s="251">
        <f>COUNTIF(Questions!B:B,D3)</f>
        <v>13</v>
      </c>
      <c r="G3" s="251">
        <f>SUMIFS(Questions!T:T,Questions!B:B,D3)</f>
        <v>145</v>
      </c>
      <c r="H3" s="251">
        <f>SUMIFS(Questions!S:S,Questions!B:B,D3)</f>
        <v>215</v>
      </c>
      <c r="I3" s="254">
        <f t="shared" si="0"/>
        <v>0.67441860465116277</v>
      </c>
      <c r="J3" s="251" t="s">
        <v>2224</v>
      </c>
      <c r="K3" s="251">
        <f>COUNTIFS(Questions!J:J,"FALSE",Questions!P:P,"&lt;1")</f>
        <v>0</v>
      </c>
      <c r="L3" s="251" t="s">
        <v>2225</v>
      </c>
      <c r="M3" s="251" t="e">
        <f t="shared" si="1"/>
        <v>#DIV/0!</v>
      </c>
    </row>
    <row r="4" spans="1:13">
      <c r="A4" s="248"/>
      <c r="C4" s="177" t="s">
        <v>700</v>
      </c>
      <c r="D4" s="252" t="s">
        <v>2226</v>
      </c>
      <c r="E4" s="253">
        <f>COUNTIFS(Questions!B:B,D4,Questions!T:T,"=1")</f>
        <v>0</v>
      </c>
      <c r="F4" s="251">
        <f>COUNTIF(Questions!B:B,D4)</f>
        <v>9</v>
      </c>
      <c r="G4" s="251">
        <f>SUMIFS(Questions!T:T,Questions!B:B,D4)</f>
        <v>160</v>
      </c>
      <c r="H4" s="251">
        <f>SUMIFS(Questions!S:S,Questions!B:B,D4)</f>
        <v>180</v>
      </c>
      <c r="I4" s="254">
        <f t="shared" si="0"/>
        <v>0.88888888888888884</v>
      </c>
      <c r="J4" s="251"/>
      <c r="K4" s="251"/>
      <c r="L4" s="251"/>
      <c r="M4" s="251"/>
    </row>
    <row r="5" spans="1:13" ht="30">
      <c r="A5" s="59" t="s">
        <v>113</v>
      </c>
      <c r="C5" s="177" t="s">
        <v>2227</v>
      </c>
      <c r="D5" s="252" t="s">
        <v>2228</v>
      </c>
      <c r="E5" s="253">
        <f>COUNTIFS(Questions!B:B,D5,Questions!T:T,"=1")</f>
        <v>0</v>
      </c>
      <c r="F5" s="251">
        <f>COUNTIF(Questions!B:B,D5)</f>
        <v>6</v>
      </c>
      <c r="G5" s="251">
        <f>SUMIFS(Questions!T:T,Questions!B:B,D5)</f>
        <v>130</v>
      </c>
      <c r="H5" s="251">
        <f>SUMIFS(Questions!S:S,Questions!B:B,D5)</f>
        <v>130</v>
      </c>
      <c r="I5" s="254">
        <f t="shared" si="0"/>
        <v>1</v>
      </c>
      <c r="J5" s="252" t="s">
        <v>2229</v>
      </c>
      <c r="K5" s="255">
        <f>COUNTIFS(Questions!J:J,"TRUE")</f>
        <v>0</v>
      </c>
      <c r="L5" s="251"/>
      <c r="M5" s="251"/>
    </row>
    <row r="6" spans="1:13" ht="45">
      <c r="A6" s="59" t="s">
        <v>109</v>
      </c>
      <c r="C6" s="177" t="s">
        <v>160</v>
      </c>
      <c r="D6" s="252" t="s">
        <v>2230</v>
      </c>
      <c r="E6" s="253">
        <f>COUNTIFS(Questions!B:B,D6,Questions!T:T,"=1")</f>
        <v>0</v>
      </c>
      <c r="F6" s="251">
        <f>COUNTIF(Questions!B:B,D6)</f>
        <v>9</v>
      </c>
      <c r="G6" s="251">
        <f>SUMIFS(Questions!T:T,Questions!B:B,D6)</f>
        <v>165</v>
      </c>
      <c r="H6" s="251">
        <f>SUMIFS(Questions!S:S,Questions!B:B,D6)</f>
        <v>185</v>
      </c>
      <c r="I6" s="254">
        <f t="shared" si="0"/>
        <v>0.89189189189189189</v>
      </c>
      <c r="J6" s="252" t="s">
        <v>2231</v>
      </c>
      <c r="K6" s="255">
        <f>COUNTIFS(Questions!J:J,"FALSE")</f>
        <v>0</v>
      </c>
      <c r="L6" s="251"/>
      <c r="M6" s="251"/>
    </row>
    <row r="7" spans="1:13" ht="15.75">
      <c r="A7" s="59" t="s">
        <v>2232</v>
      </c>
      <c r="C7" s="256" t="s">
        <v>2233</v>
      </c>
      <c r="D7" s="257" t="s">
        <v>2234</v>
      </c>
      <c r="E7" s="253">
        <f>COUNTIFS(Questions!B:B,D7,Questions!T:T,"=1")</f>
        <v>0</v>
      </c>
      <c r="F7" s="251">
        <f>COUNTIF(Questions!B:B,D7)</f>
        <v>5</v>
      </c>
      <c r="G7" s="251">
        <f>SUMIFS(Questions!T:T,Questions!B:B,D7)</f>
        <v>40</v>
      </c>
      <c r="H7" s="251">
        <f>SUMIFS(Questions!S:S,Questions!B:B,D7)</f>
        <v>70</v>
      </c>
      <c r="I7" s="254">
        <f t="shared" si="0"/>
        <v>0.5714285714285714</v>
      </c>
      <c r="J7" s="251"/>
      <c r="K7" s="251"/>
      <c r="L7" s="251"/>
      <c r="M7" s="251"/>
    </row>
    <row r="8" spans="1:13" ht="15.75">
      <c r="A8" s="59" t="s">
        <v>2235</v>
      </c>
      <c r="C8" s="258" t="s">
        <v>177</v>
      </c>
      <c r="D8" s="259" t="s">
        <v>2236</v>
      </c>
      <c r="E8" s="253">
        <f>COUNTIFS(Questions!B:B,D8,Questions!T:T,"=1")</f>
        <v>0</v>
      </c>
      <c r="F8" s="251">
        <f>COUNTIF(Questions!B:B,D8)</f>
        <v>7</v>
      </c>
      <c r="G8" s="251">
        <f>SUMIFS(Questions!T:T,Questions!B:B,D8)</f>
        <v>120</v>
      </c>
      <c r="H8" s="251">
        <f>SUMIFS(Questions!S:S,Questions!B:B,D8)</f>
        <v>165</v>
      </c>
      <c r="I8" s="254">
        <f t="shared" si="0"/>
        <v>0.72727272727272729</v>
      </c>
      <c r="J8" s="251">
        <f>(SUM(G2:G13)/SUM(H2:H13))</f>
        <v>0.80895522388059704</v>
      </c>
      <c r="K8" s="251"/>
      <c r="L8" s="251"/>
      <c r="M8" s="251"/>
    </row>
    <row r="9" spans="1:13">
      <c r="A9" s="248" t="s">
        <v>2237</v>
      </c>
      <c r="C9" s="258" t="s">
        <v>186</v>
      </c>
      <c r="D9" s="259" t="s">
        <v>2238</v>
      </c>
      <c r="E9" s="253">
        <f>COUNTIFS(Questions!B:B,D9,Questions!T:T,"=1")</f>
        <v>0</v>
      </c>
      <c r="F9" s="251">
        <f>COUNTIF(Questions!B:B,D9)</f>
        <v>5</v>
      </c>
      <c r="G9" s="251">
        <f>SUMIFS(Questions!T:T,Questions!B:B,D9)</f>
        <v>160</v>
      </c>
      <c r="H9" s="251">
        <f>SUMIFS(Questions!S:S,Questions!B:B,D9)</f>
        <v>160</v>
      </c>
      <c r="I9" s="254">
        <f t="shared" si="0"/>
        <v>1</v>
      </c>
      <c r="J9" s="251"/>
      <c r="K9" s="251"/>
      <c r="L9" s="251"/>
      <c r="M9" s="251"/>
    </row>
    <row r="10" spans="1:13" ht="15.75">
      <c r="A10" s="59" t="s">
        <v>2239</v>
      </c>
      <c r="C10" s="260" t="s">
        <v>194</v>
      </c>
      <c r="D10" s="259" t="s">
        <v>2240</v>
      </c>
      <c r="E10" s="253">
        <f>COUNTIFS(Questions!B:B,D10,Questions!T:T,"=1")</f>
        <v>0</v>
      </c>
      <c r="F10" s="251">
        <f>COUNTIF(Questions!B:B,D10)</f>
        <v>5</v>
      </c>
      <c r="G10" s="251">
        <f>SUMIFS(Questions!T:T,Questions!B:B,D10)</f>
        <v>120</v>
      </c>
      <c r="H10" s="251">
        <f>SUMIFS(Questions!S:S,Questions!B:B,D10)</f>
        <v>155</v>
      </c>
      <c r="I10" s="254">
        <f t="shared" si="0"/>
        <v>0.77419354838709675</v>
      </c>
      <c r="J10" s="251" t="s">
        <v>2241</v>
      </c>
      <c r="K10" s="251">
        <f>SUM(H2:H13)</f>
        <v>1675</v>
      </c>
      <c r="L10" s="251"/>
      <c r="M10" s="251"/>
    </row>
    <row r="11" spans="1:13" ht="30">
      <c r="A11" s="59" t="s">
        <v>2242</v>
      </c>
      <c r="C11" s="259" t="s">
        <v>201</v>
      </c>
      <c r="D11" s="259" t="s">
        <v>2243</v>
      </c>
      <c r="E11" s="253">
        <f>COUNTIFS(Questions!B:B,D11,Questions!T:T,"=1")</f>
        <v>0</v>
      </c>
      <c r="F11" s="251">
        <f>COUNTIF(Questions!B:B,D11)</f>
        <v>5</v>
      </c>
      <c r="G11" s="251">
        <f>SUMIFS(Questions!T:T,Questions!B:B,D11)</f>
        <v>95</v>
      </c>
      <c r="H11" s="251">
        <f>SUMIFS(Questions!S:S,Questions!B:B,D11)</f>
        <v>155</v>
      </c>
      <c r="I11" s="254">
        <f t="shared" si="0"/>
        <v>0.61290322580645162</v>
      </c>
      <c r="J11" s="251" t="s">
        <v>2244</v>
      </c>
      <c r="K11" s="251">
        <f>SUM(G2:G13)</f>
        <v>1355</v>
      </c>
      <c r="L11" s="251"/>
      <c r="M11" s="251"/>
    </row>
    <row r="12" spans="1:13" ht="45">
      <c r="A12" s="59" t="s">
        <v>2245</v>
      </c>
      <c r="C12" s="252" t="s">
        <v>2246</v>
      </c>
      <c r="D12" s="252" t="s">
        <v>2247</v>
      </c>
      <c r="E12" s="253">
        <f>COUNTIFS(Questions!B:B,D12,Questions!T:T,"=1")</f>
        <v>0</v>
      </c>
      <c r="F12" s="251">
        <f>COUNTIF(Questions!B:B,D12)</f>
        <v>3</v>
      </c>
      <c r="G12" s="251">
        <f>SUMIFS(Questions!T:T,Questions!B:B,D12)</f>
        <v>65</v>
      </c>
      <c r="H12" s="251">
        <f>SUMIFS(Questions!S:S,Questions!B:B,D12)</f>
        <v>85</v>
      </c>
      <c r="I12" s="254">
        <f t="shared" si="0"/>
        <v>0.76470588235294112</v>
      </c>
      <c r="J12" s="251"/>
      <c r="K12" s="251"/>
      <c r="L12" s="251"/>
      <c r="M12" s="251"/>
    </row>
    <row r="13" spans="1:13" ht="15.75">
      <c r="A13" s="59" t="s">
        <v>2248</v>
      </c>
      <c r="C13" s="250" t="s">
        <v>215</v>
      </c>
      <c r="D13" s="250" t="s">
        <v>2249</v>
      </c>
      <c r="E13" s="253">
        <f>COUNTIFS(Questions!B:B,D13,Questions!T:T,"=1")</f>
        <v>0</v>
      </c>
      <c r="F13" s="251">
        <f>COUNTIF(Questions!B:B,D13)</f>
        <v>4</v>
      </c>
      <c r="G13" s="251">
        <f>SUMIFS(Questions!T:T,Questions!B:B,D13)</f>
        <v>40</v>
      </c>
      <c r="H13" s="251">
        <f>SUMIFS(Questions!S:S,Questions!B:B,D13)</f>
        <v>40</v>
      </c>
      <c r="I13" s="254">
        <f t="shared" si="0"/>
        <v>1</v>
      </c>
      <c r="J13" s="251"/>
      <c r="K13" s="251"/>
      <c r="L13" s="251"/>
      <c r="M13" s="251"/>
    </row>
    <row r="14" spans="1:13">
      <c r="C14" s="250"/>
      <c r="D14" s="250"/>
      <c r="E14" s="251"/>
      <c r="F14" s="251"/>
      <c r="G14" s="251"/>
      <c r="H14" s="251"/>
      <c r="I14" s="254"/>
      <c r="J14" s="251"/>
      <c r="K14" s="251"/>
      <c r="L14" s="251"/>
      <c r="M14" s="251"/>
    </row>
    <row r="15" spans="1:13">
      <c r="A15" s="248" t="s">
        <v>2250</v>
      </c>
      <c r="C15" s="250"/>
      <c r="D15" s="250"/>
      <c r="E15" s="251"/>
      <c r="F15" s="251"/>
      <c r="G15" s="251"/>
      <c r="H15" s="251"/>
      <c r="I15" s="254"/>
      <c r="J15" s="251"/>
      <c r="K15" s="251"/>
      <c r="L15" s="251"/>
      <c r="M15" s="251"/>
    </row>
    <row r="16" spans="1:13" ht="15.75">
      <c r="A16" s="59" t="s">
        <v>2251</v>
      </c>
      <c r="C16" s="250"/>
      <c r="D16" s="250"/>
      <c r="E16" s="251"/>
      <c r="F16" s="251"/>
      <c r="G16" s="251"/>
      <c r="H16" s="251"/>
      <c r="I16" s="254"/>
      <c r="J16" s="251"/>
      <c r="K16" s="251"/>
      <c r="L16" s="251"/>
      <c r="M16" s="251"/>
    </row>
    <row r="17" spans="1:13" ht="15.75">
      <c r="A17" s="59" t="s">
        <v>2252</v>
      </c>
      <c r="C17" s="250"/>
      <c r="D17" s="250"/>
      <c r="E17" s="251"/>
      <c r="F17" s="251"/>
      <c r="G17" s="251"/>
      <c r="H17" s="251"/>
      <c r="I17" s="254"/>
      <c r="J17" s="251"/>
      <c r="K17" s="251"/>
      <c r="L17" s="251"/>
      <c r="M17" s="251"/>
    </row>
    <row r="18" spans="1:13" ht="15.75">
      <c r="A18" s="59" t="s">
        <v>2253</v>
      </c>
      <c r="C18" s="250"/>
      <c r="D18" s="250"/>
      <c r="E18" s="251"/>
      <c r="F18" s="251"/>
      <c r="G18" s="251"/>
      <c r="H18" s="251"/>
      <c r="I18" s="254"/>
      <c r="J18" s="251"/>
      <c r="K18" s="251"/>
      <c r="L18" s="251"/>
      <c r="M18" s="251"/>
    </row>
    <row r="19" spans="1:13" ht="15.75">
      <c r="A19" s="59" t="s">
        <v>2254</v>
      </c>
      <c r="C19" s="250"/>
      <c r="D19" s="250"/>
      <c r="E19" s="251"/>
      <c r="F19" s="251"/>
      <c r="G19" s="251"/>
      <c r="H19" s="251"/>
      <c r="I19" s="254"/>
      <c r="J19" s="251"/>
      <c r="K19" s="251"/>
      <c r="L19" s="251"/>
      <c r="M19" s="251"/>
    </row>
    <row r="20" spans="1:13" ht="15.75">
      <c r="A20" s="59" t="s">
        <v>2248</v>
      </c>
      <c r="C20" s="250"/>
      <c r="D20" s="250"/>
      <c r="E20" s="251"/>
      <c r="F20" s="251"/>
      <c r="G20" s="251"/>
      <c r="H20" s="251"/>
      <c r="I20" s="254"/>
      <c r="J20" s="251"/>
      <c r="K20" s="251"/>
      <c r="L20" s="251"/>
      <c r="M20" s="251"/>
    </row>
    <row r="21" spans="1:13" ht="15.75" customHeight="1">
      <c r="C21" s="250"/>
      <c r="D21" s="250"/>
      <c r="E21" s="251"/>
      <c r="F21" s="251"/>
      <c r="G21" s="251"/>
      <c r="H21" s="251"/>
      <c r="I21" s="254"/>
      <c r="J21" s="251"/>
      <c r="K21" s="251"/>
      <c r="L21" s="251"/>
      <c r="M21" s="251"/>
    </row>
    <row r="22" spans="1:13" ht="15.75" customHeight="1">
      <c r="A22" s="248" t="s">
        <v>2255</v>
      </c>
      <c r="C22" s="250"/>
      <c r="D22" s="250"/>
      <c r="E22" s="251"/>
      <c r="F22" s="251"/>
      <c r="G22" s="251"/>
      <c r="H22" s="251"/>
      <c r="I22" s="254"/>
      <c r="J22" s="251"/>
      <c r="K22" s="251"/>
      <c r="L22" s="251"/>
      <c r="M22" s="251"/>
    </row>
    <row r="23" spans="1:13" ht="15.75" customHeight="1">
      <c r="A23" s="59" t="s">
        <v>2256</v>
      </c>
      <c r="C23" s="251"/>
      <c r="D23" s="251"/>
      <c r="E23" s="251"/>
      <c r="F23" s="251"/>
      <c r="G23" s="251"/>
      <c r="H23" s="251"/>
      <c r="I23" s="254"/>
      <c r="J23" s="251"/>
      <c r="K23" s="251"/>
      <c r="L23" s="251"/>
      <c r="M23" s="251"/>
    </row>
    <row r="24" spans="1:13" ht="15.75" customHeight="1">
      <c r="A24" s="59" t="s">
        <v>2257</v>
      </c>
    </row>
    <row r="25" spans="1:13" ht="15.75" customHeight="1"/>
    <row r="26" spans="1:13" ht="15.75" customHeight="1">
      <c r="A26" s="248" t="s">
        <v>2258</v>
      </c>
    </row>
    <row r="27" spans="1:13" ht="15.75" customHeight="1">
      <c r="A27" s="59" t="s">
        <v>2259</v>
      </c>
    </row>
    <row r="28" spans="1:13" ht="15.75" customHeight="1">
      <c r="A28" s="59" t="s">
        <v>2260</v>
      </c>
    </row>
    <row r="29" spans="1:13" ht="15.75" customHeight="1"/>
    <row r="30" spans="1:13" ht="15.75" customHeight="1">
      <c r="A30" s="248" t="s">
        <v>2261</v>
      </c>
    </row>
    <row r="31" spans="1:13" ht="15.75" customHeight="1">
      <c r="A31" s="59" t="s">
        <v>2262</v>
      </c>
    </row>
    <row r="32" spans="1:13" ht="15.75" customHeight="1">
      <c r="A32" s="59" t="s">
        <v>2263</v>
      </c>
    </row>
    <row r="33" spans="1:1" ht="15.75" customHeight="1"/>
    <row r="34" spans="1:1" ht="15.75" customHeight="1">
      <c r="A34" s="248" t="s">
        <v>2264</v>
      </c>
    </row>
    <row r="35" spans="1:1" ht="15.75" customHeight="1">
      <c r="A35" s="59" t="s">
        <v>2265</v>
      </c>
    </row>
    <row r="36" spans="1:1" ht="15.75" customHeight="1">
      <c r="A36" s="59" t="s">
        <v>2266</v>
      </c>
    </row>
    <row r="37" spans="1:1" ht="15.75" customHeight="1"/>
    <row r="38" spans="1:1" ht="15.75" customHeight="1">
      <c r="A38" s="248" t="s">
        <v>2267</v>
      </c>
    </row>
    <row r="39" spans="1:1" ht="15.75" customHeight="1">
      <c r="A39" s="59" t="s">
        <v>2268</v>
      </c>
    </row>
    <row r="40" spans="1:1" ht="15.75" customHeight="1">
      <c r="A40" s="59" t="s">
        <v>2269</v>
      </c>
    </row>
    <row r="41" spans="1:1" ht="15.75" customHeight="1"/>
    <row r="42" spans="1:1" ht="15.75" customHeight="1">
      <c r="A42" s="248" t="s">
        <v>2270</v>
      </c>
    </row>
    <row r="43" spans="1:1" ht="15.75" customHeight="1">
      <c r="A43" s="59" t="s">
        <v>2271</v>
      </c>
    </row>
    <row r="44" spans="1:1" ht="15.75" customHeight="1">
      <c r="A44" s="59" t="s">
        <v>2272</v>
      </c>
    </row>
    <row r="45" spans="1:1" ht="15.75" customHeight="1">
      <c r="A45" s="59" t="s">
        <v>2273</v>
      </c>
    </row>
    <row r="46" spans="1:1" ht="15.75" customHeight="1">
      <c r="A46" s="59" t="s">
        <v>2274</v>
      </c>
    </row>
    <row r="47" spans="1:1" ht="15.75" customHeight="1">
      <c r="A47" s="59" t="s">
        <v>2232</v>
      </c>
    </row>
    <row r="48" spans="1:1" ht="15.75" customHeight="1"/>
    <row r="49" spans="1:4" ht="15.75" customHeight="1">
      <c r="A49" s="248" t="s">
        <v>2275</v>
      </c>
    </row>
    <row r="50" spans="1:4" ht="15.75" customHeight="1">
      <c r="A50" s="158" t="s">
        <v>2276</v>
      </c>
    </row>
    <row r="51" spans="1:4" ht="15.75" customHeight="1">
      <c r="A51" s="158" t="s">
        <v>2277</v>
      </c>
    </row>
    <row r="52" spans="1:4" ht="15.75" customHeight="1">
      <c r="A52" s="158" t="s">
        <v>2278</v>
      </c>
    </row>
    <row r="53" spans="1:4" ht="15.75" customHeight="1"/>
    <row r="54" spans="1:4" ht="15.75" customHeight="1">
      <c r="A54" s="248" t="s">
        <v>2279</v>
      </c>
    </row>
    <row r="55" spans="1:4" ht="15.75" customHeight="1">
      <c r="A55" s="158" t="s">
        <v>2280</v>
      </c>
    </row>
    <row r="56" spans="1:4" ht="15.75" customHeight="1">
      <c r="A56" s="158" t="s">
        <v>2281</v>
      </c>
    </row>
    <row r="57" spans="1:4" ht="15.75" customHeight="1">
      <c r="A57" s="158" t="s">
        <v>2282</v>
      </c>
    </row>
    <row r="58" spans="1:4" ht="15.75" customHeight="1"/>
    <row r="59" spans="1:4" ht="15.75" customHeight="1">
      <c r="A59" s="248" t="s">
        <v>2283</v>
      </c>
    </row>
    <row r="60" spans="1:4" ht="15.75" customHeight="1">
      <c r="A60" s="158" t="s">
        <v>2284</v>
      </c>
      <c r="B60" s="20">
        <v>4</v>
      </c>
      <c r="C60" s="170"/>
      <c r="D60" s="170"/>
    </row>
    <row r="61" spans="1:4" ht="15.75" customHeight="1">
      <c r="A61" s="158" t="s">
        <v>358</v>
      </c>
      <c r="B61" s="20">
        <v>5</v>
      </c>
      <c r="C61" s="170"/>
      <c r="D61" s="170"/>
    </row>
    <row r="62" spans="1:4" ht="15.75" customHeight="1">
      <c r="A62" s="158" t="s">
        <v>359</v>
      </c>
      <c r="B62" s="20">
        <v>6</v>
      </c>
      <c r="C62" s="170"/>
      <c r="D62" s="170"/>
    </row>
    <row r="63" spans="1:4" ht="15.75" customHeight="1">
      <c r="A63" s="158" t="s">
        <v>360</v>
      </c>
      <c r="B63" s="20">
        <v>7</v>
      </c>
      <c r="C63" s="170"/>
      <c r="D63" s="170"/>
    </row>
    <row r="64" spans="1:4" ht="15.75" customHeight="1">
      <c r="A64" s="158" t="s">
        <v>361</v>
      </c>
      <c r="B64" s="20">
        <v>8</v>
      </c>
      <c r="C64" s="170"/>
      <c r="D64" s="170"/>
    </row>
    <row r="65" spans="1:4" ht="15.75" customHeight="1">
      <c r="A65" s="158" t="s">
        <v>1033</v>
      </c>
      <c r="B65" s="20">
        <v>9</v>
      </c>
      <c r="C65" s="170"/>
      <c r="D65" s="170"/>
    </row>
    <row r="66" spans="1:4" ht="15.75" customHeight="1">
      <c r="A66" s="6" t="s">
        <v>576</v>
      </c>
      <c r="B66" s="158">
        <v>10</v>
      </c>
      <c r="C66" s="170"/>
      <c r="D66" s="170"/>
    </row>
    <row r="67" spans="1:4" ht="15.75" customHeight="1">
      <c r="A67" s="6" t="s">
        <v>2285</v>
      </c>
      <c r="B67" s="158">
        <v>11</v>
      </c>
    </row>
    <row r="68" spans="1:4" ht="15.75" customHeight="1">
      <c r="A68" s="59">
        <v>0</v>
      </c>
    </row>
    <row r="69" spans="1:4" ht="15.75" customHeight="1">
      <c r="A69" s="59">
        <v>5</v>
      </c>
    </row>
    <row r="70" spans="1:4" ht="15.75" customHeight="1">
      <c r="A70" s="59">
        <v>10</v>
      </c>
    </row>
    <row r="71" spans="1:4" ht="15.75" customHeight="1">
      <c r="A71" s="59">
        <v>15</v>
      </c>
    </row>
    <row r="72" spans="1:4" ht="15.75" customHeight="1">
      <c r="A72" s="59">
        <v>20</v>
      </c>
    </row>
    <row r="73" spans="1:4" ht="15.75" customHeight="1">
      <c r="A73" s="59">
        <v>25</v>
      </c>
    </row>
    <row r="74" spans="1:4" ht="15.75" customHeight="1">
      <c r="A74" s="59">
        <v>40</v>
      </c>
    </row>
    <row r="75" spans="1:4" ht="15.75" customHeight="1"/>
    <row r="76" spans="1:4" ht="15.75" customHeight="1"/>
    <row r="77" spans="1:4" ht="15.75" customHeight="1"/>
    <row r="78" spans="1:4" ht="15.75" customHeight="1"/>
    <row r="79" spans="1:4" ht="15.75" customHeight="1"/>
    <row r="80" spans="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showGridLines="0" workbookViewId="0"/>
  </sheetViews>
  <sheetFormatPr defaultColWidth="9.19921875" defaultRowHeight="15" customHeight="1"/>
  <cols>
    <col min="1" max="1" width="69.19921875" customWidth="1"/>
    <col min="2" max="2" width="6.59765625" customWidth="1"/>
    <col min="3" max="21" width="6.59765625" hidden="1" customWidth="1"/>
    <col min="22" max="26" width="11.19921875" hidden="1" customWidth="1"/>
  </cols>
  <sheetData>
    <row r="1" spans="1:26">
      <c r="A1" s="261" t="s">
        <v>2286</v>
      </c>
      <c r="B1" s="262"/>
      <c r="C1" s="262"/>
      <c r="D1" s="262"/>
      <c r="E1" s="262"/>
      <c r="F1" s="262"/>
      <c r="G1" s="262"/>
      <c r="H1" s="262"/>
      <c r="I1" s="262"/>
      <c r="J1" s="262"/>
      <c r="K1" s="262"/>
      <c r="L1" s="262"/>
      <c r="M1" s="262"/>
      <c r="N1" s="262"/>
      <c r="O1" s="262"/>
      <c r="P1" s="262"/>
      <c r="Q1" s="262"/>
      <c r="R1" s="262"/>
      <c r="S1" s="262"/>
      <c r="T1" s="262"/>
      <c r="U1" s="262"/>
      <c r="V1" s="6"/>
      <c r="W1" s="6"/>
      <c r="X1" s="6"/>
      <c r="Y1" s="6"/>
      <c r="Z1" s="6"/>
    </row>
    <row r="2" spans="1:26">
      <c r="A2" s="261"/>
      <c r="B2" s="262"/>
      <c r="C2" s="262"/>
      <c r="D2" s="262"/>
      <c r="E2" s="262"/>
      <c r="F2" s="262"/>
      <c r="G2" s="262"/>
      <c r="H2" s="262"/>
      <c r="I2" s="262"/>
      <c r="J2" s="262"/>
      <c r="K2" s="262"/>
      <c r="L2" s="262"/>
      <c r="M2" s="262"/>
      <c r="N2" s="262"/>
      <c r="O2" s="262"/>
      <c r="P2" s="262"/>
      <c r="Q2" s="262"/>
      <c r="R2" s="262"/>
      <c r="S2" s="262"/>
      <c r="T2" s="262"/>
      <c r="U2" s="262"/>
      <c r="V2" s="6"/>
      <c r="W2" s="6"/>
      <c r="X2" s="6"/>
      <c r="Y2" s="6"/>
      <c r="Z2" s="6"/>
    </row>
    <row r="3" spans="1:26">
      <c r="A3" s="261"/>
      <c r="B3" s="262"/>
      <c r="C3" s="262"/>
      <c r="D3" s="262"/>
      <c r="E3" s="262"/>
      <c r="F3" s="262"/>
      <c r="G3" s="262"/>
      <c r="H3" s="262"/>
      <c r="I3" s="262"/>
      <c r="J3" s="262"/>
      <c r="K3" s="262"/>
      <c r="L3" s="262"/>
      <c r="M3" s="262"/>
      <c r="N3" s="262"/>
      <c r="O3" s="262"/>
      <c r="P3" s="262"/>
      <c r="Q3" s="262"/>
      <c r="R3" s="262"/>
      <c r="S3" s="262"/>
      <c r="T3" s="262"/>
      <c r="U3" s="262"/>
      <c r="V3" s="6"/>
      <c r="W3" s="6"/>
      <c r="X3" s="6"/>
      <c r="Y3" s="6"/>
      <c r="Z3" s="6"/>
    </row>
    <row r="4" spans="1:26" ht="18">
      <c r="A4" s="263" t="s">
        <v>2287</v>
      </c>
      <c r="B4" s="262"/>
      <c r="C4" s="262"/>
      <c r="D4" s="262"/>
      <c r="E4" s="262"/>
      <c r="F4" s="262"/>
      <c r="G4" s="262"/>
      <c r="H4" s="262"/>
      <c r="I4" s="262"/>
      <c r="J4" s="262"/>
      <c r="K4" s="262"/>
      <c r="L4" s="262"/>
      <c r="M4" s="262"/>
      <c r="N4" s="262"/>
      <c r="O4" s="262"/>
      <c r="P4" s="262"/>
      <c r="Q4" s="262"/>
      <c r="R4" s="262"/>
      <c r="S4" s="262"/>
      <c r="T4" s="262"/>
      <c r="U4" s="262"/>
      <c r="V4" s="6"/>
      <c r="W4" s="6"/>
      <c r="X4" s="6"/>
      <c r="Y4" s="6"/>
      <c r="Z4" s="6"/>
    </row>
    <row r="5" spans="1:26">
      <c r="A5" s="264"/>
      <c r="B5" s="262"/>
      <c r="C5" s="262"/>
      <c r="D5" s="262"/>
      <c r="E5" s="262"/>
      <c r="F5" s="262"/>
      <c r="G5" s="262"/>
      <c r="H5" s="262"/>
      <c r="I5" s="262"/>
      <c r="J5" s="262"/>
      <c r="K5" s="262"/>
      <c r="L5" s="262"/>
      <c r="M5" s="262"/>
      <c r="N5" s="262"/>
      <c r="O5" s="262"/>
      <c r="P5" s="262"/>
      <c r="Q5" s="262"/>
      <c r="R5" s="262"/>
      <c r="S5" s="262"/>
      <c r="T5" s="262"/>
      <c r="U5" s="262"/>
      <c r="V5" s="6"/>
      <c r="W5" s="6"/>
      <c r="X5" s="6"/>
      <c r="Y5" s="6"/>
      <c r="Z5" s="6"/>
    </row>
    <row r="6" spans="1:26" ht="42.75">
      <c r="A6" s="264" t="s">
        <v>2288</v>
      </c>
      <c r="B6" s="262"/>
      <c r="C6" s="262"/>
      <c r="D6" s="262"/>
      <c r="E6" s="262"/>
      <c r="F6" s="262"/>
      <c r="G6" s="262"/>
      <c r="H6" s="262"/>
      <c r="I6" s="262"/>
      <c r="J6" s="262"/>
      <c r="K6" s="262"/>
      <c r="L6" s="262"/>
      <c r="M6" s="262"/>
      <c r="N6" s="262"/>
      <c r="O6" s="262"/>
      <c r="P6" s="262"/>
      <c r="Q6" s="262"/>
      <c r="R6" s="262"/>
      <c r="S6" s="262"/>
      <c r="T6" s="262"/>
      <c r="U6" s="262"/>
      <c r="V6" s="6"/>
      <c r="W6" s="6"/>
      <c r="X6" s="6"/>
      <c r="Y6" s="6"/>
      <c r="Z6" s="6"/>
    </row>
    <row r="7" spans="1:26">
      <c r="A7" s="264"/>
      <c r="B7" s="262"/>
      <c r="C7" s="262"/>
      <c r="D7" s="262"/>
      <c r="E7" s="262"/>
      <c r="F7" s="262"/>
      <c r="G7" s="262"/>
      <c r="H7" s="262"/>
      <c r="I7" s="262"/>
      <c r="J7" s="262"/>
      <c r="K7" s="262"/>
      <c r="L7" s="262"/>
      <c r="M7" s="262"/>
      <c r="N7" s="262"/>
      <c r="O7" s="262"/>
      <c r="P7" s="262"/>
      <c r="Q7" s="262"/>
      <c r="R7" s="262"/>
      <c r="S7" s="262"/>
      <c r="T7" s="262"/>
      <c r="U7" s="262"/>
      <c r="V7" s="6"/>
      <c r="W7" s="6"/>
      <c r="X7" s="6"/>
      <c r="Y7" s="6"/>
      <c r="Z7" s="6"/>
    </row>
    <row r="8" spans="1:26">
      <c r="A8" s="265" t="s">
        <v>2289</v>
      </c>
      <c r="B8" s="262"/>
      <c r="C8" s="262"/>
      <c r="D8" s="262"/>
      <c r="E8" s="262"/>
      <c r="F8" s="262"/>
      <c r="G8" s="262"/>
      <c r="H8" s="262"/>
      <c r="I8" s="262"/>
      <c r="J8" s="262"/>
      <c r="K8" s="262"/>
      <c r="L8" s="262"/>
      <c r="M8" s="262"/>
      <c r="N8" s="262"/>
      <c r="O8" s="262"/>
      <c r="P8" s="262"/>
      <c r="Q8" s="262"/>
      <c r="R8" s="262"/>
      <c r="S8" s="262"/>
      <c r="T8" s="262"/>
      <c r="U8" s="262"/>
      <c r="V8" s="6"/>
      <c r="W8" s="6"/>
      <c r="X8" s="6"/>
      <c r="Y8" s="6"/>
      <c r="Z8" s="6"/>
    </row>
    <row r="9" spans="1:26">
      <c r="A9" s="80" t="s">
        <v>2290</v>
      </c>
      <c r="B9" s="262"/>
      <c r="C9" s="262"/>
      <c r="D9" s="262"/>
      <c r="E9" s="262"/>
      <c r="F9" s="262"/>
      <c r="G9" s="262"/>
      <c r="H9" s="262"/>
      <c r="I9" s="262"/>
      <c r="J9" s="262"/>
      <c r="K9" s="262"/>
      <c r="L9" s="262"/>
      <c r="M9" s="262"/>
      <c r="N9" s="262"/>
      <c r="O9" s="262"/>
      <c r="P9" s="262"/>
      <c r="Q9" s="262"/>
      <c r="R9" s="262"/>
      <c r="S9" s="262"/>
      <c r="T9" s="262"/>
      <c r="U9" s="262"/>
      <c r="V9" s="6"/>
      <c r="W9" s="6"/>
      <c r="X9" s="6"/>
      <c r="Y9" s="6"/>
      <c r="Z9" s="6"/>
    </row>
    <row r="10" spans="1:26">
      <c r="A10" s="80" t="s">
        <v>2291</v>
      </c>
      <c r="B10" s="262"/>
      <c r="C10" s="262"/>
      <c r="D10" s="262"/>
      <c r="E10" s="262"/>
      <c r="F10" s="262"/>
      <c r="G10" s="262"/>
      <c r="H10" s="262"/>
      <c r="I10" s="262"/>
      <c r="J10" s="262"/>
      <c r="K10" s="262"/>
      <c r="L10" s="262"/>
      <c r="M10" s="262"/>
      <c r="N10" s="262"/>
      <c r="O10" s="262"/>
      <c r="P10" s="262"/>
      <c r="Q10" s="262"/>
      <c r="R10" s="262"/>
      <c r="S10" s="262"/>
      <c r="T10" s="262"/>
      <c r="U10" s="262"/>
      <c r="V10" s="6"/>
      <c r="W10" s="6"/>
      <c r="X10" s="6"/>
      <c r="Y10" s="6"/>
      <c r="Z10" s="6"/>
    </row>
    <row r="11" spans="1:26">
      <c r="A11" s="80" t="s">
        <v>2292</v>
      </c>
      <c r="B11" s="262"/>
      <c r="C11" s="262"/>
      <c r="D11" s="262"/>
      <c r="E11" s="262"/>
      <c r="F11" s="262"/>
      <c r="G11" s="262"/>
      <c r="H11" s="262"/>
      <c r="I11" s="262"/>
      <c r="J11" s="262"/>
      <c r="K11" s="262"/>
      <c r="L11" s="262"/>
      <c r="M11" s="262"/>
      <c r="N11" s="262"/>
      <c r="O11" s="262"/>
      <c r="P11" s="262"/>
      <c r="Q11" s="262"/>
      <c r="R11" s="262"/>
      <c r="S11" s="262"/>
      <c r="T11" s="262"/>
      <c r="U11" s="262"/>
      <c r="V11" s="6"/>
      <c r="W11" s="6"/>
      <c r="X11" s="6"/>
      <c r="Y11" s="6"/>
      <c r="Z11" s="6"/>
    </row>
    <row r="12" spans="1:26">
      <c r="A12" s="80" t="s">
        <v>2293</v>
      </c>
      <c r="B12" s="262"/>
      <c r="C12" s="262"/>
      <c r="D12" s="262"/>
      <c r="E12" s="262"/>
      <c r="F12" s="262"/>
      <c r="G12" s="262"/>
      <c r="H12" s="262"/>
      <c r="I12" s="262"/>
      <c r="J12" s="262"/>
      <c r="K12" s="262"/>
      <c r="L12" s="262"/>
      <c r="M12" s="262"/>
      <c r="N12" s="262"/>
      <c r="O12" s="262"/>
      <c r="P12" s="262"/>
      <c r="Q12" s="262"/>
      <c r="R12" s="262"/>
      <c r="S12" s="262"/>
      <c r="T12" s="262"/>
      <c r="U12" s="262"/>
      <c r="V12" s="6"/>
      <c r="W12" s="6"/>
      <c r="X12" s="6"/>
      <c r="Y12" s="6"/>
      <c r="Z12" s="6"/>
    </row>
    <row r="13" spans="1:26">
      <c r="A13" s="80" t="s">
        <v>2294</v>
      </c>
      <c r="B13" s="262"/>
      <c r="C13" s="262"/>
      <c r="D13" s="262"/>
      <c r="E13" s="262"/>
      <c r="F13" s="262"/>
      <c r="G13" s="262"/>
      <c r="H13" s="262"/>
      <c r="I13" s="262"/>
      <c r="J13" s="262"/>
      <c r="K13" s="262"/>
      <c r="L13" s="262"/>
      <c r="M13" s="262"/>
      <c r="N13" s="262"/>
      <c r="O13" s="262"/>
      <c r="P13" s="262"/>
      <c r="Q13" s="262"/>
      <c r="R13" s="262"/>
      <c r="S13" s="262"/>
      <c r="T13" s="262"/>
      <c r="U13" s="262"/>
      <c r="V13" s="6"/>
      <c r="W13" s="6"/>
      <c r="X13" s="6"/>
      <c r="Y13" s="6"/>
      <c r="Z13" s="6"/>
    </row>
    <row r="14" spans="1:26">
      <c r="A14" s="80" t="s">
        <v>2295</v>
      </c>
      <c r="B14" s="262"/>
      <c r="C14" s="262"/>
      <c r="D14" s="262"/>
      <c r="E14" s="262"/>
      <c r="F14" s="262"/>
      <c r="G14" s="262"/>
      <c r="H14" s="262"/>
      <c r="I14" s="262"/>
      <c r="J14" s="262"/>
      <c r="K14" s="262"/>
      <c r="L14" s="262"/>
      <c r="M14" s="262"/>
      <c r="N14" s="262"/>
      <c r="O14" s="262"/>
      <c r="P14" s="262"/>
      <c r="Q14" s="262"/>
      <c r="R14" s="262"/>
      <c r="S14" s="262"/>
      <c r="T14" s="262"/>
      <c r="U14" s="262"/>
      <c r="V14" s="6"/>
      <c r="W14" s="6"/>
      <c r="X14" s="6"/>
      <c r="Y14" s="6"/>
      <c r="Z14" s="6"/>
    </row>
    <row r="15" spans="1:26">
      <c r="A15" s="80" t="s">
        <v>2296</v>
      </c>
      <c r="B15" s="262"/>
      <c r="C15" s="262"/>
      <c r="D15" s="262"/>
      <c r="E15" s="262"/>
      <c r="F15" s="262"/>
      <c r="G15" s="262"/>
      <c r="H15" s="262"/>
      <c r="I15" s="262"/>
      <c r="J15" s="262"/>
      <c r="K15" s="262"/>
      <c r="L15" s="262"/>
      <c r="M15" s="262"/>
      <c r="N15" s="262"/>
      <c r="O15" s="262"/>
      <c r="P15" s="262"/>
      <c r="Q15" s="262"/>
      <c r="R15" s="262"/>
      <c r="S15" s="262"/>
      <c r="T15" s="262"/>
      <c r="U15" s="262"/>
      <c r="V15" s="6"/>
      <c r="W15" s="6"/>
      <c r="X15" s="6"/>
      <c r="Y15" s="6"/>
      <c r="Z15" s="6"/>
    </row>
    <row r="16" spans="1:26">
      <c r="A16" s="80" t="s">
        <v>2297</v>
      </c>
      <c r="B16" s="262"/>
      <c r="C16" s="262"/>
      <c r="D16" s="262"/>
      <c r="E16" s="262"/>
      <c r="F16" s="262"/>
      <c r="G16" s="262"/>
      <c r="H16" s="262"/>
      <c r="I16" s="262"/>
      <c r="J16" s="262"/>
      <c r="K16" s="262"/>
      <c r="L16" s="262"/>
      <c r="M16" s="262"/>
      <c r="N16" s="262"/>
      <c r="O16" s="262"/>
      <c r="P16" s="262"/>
      <c r="Q16" s="262"/>
      <c r="R16" s="262"/>
      <c r="S16" s="262"/>
      <c r="T16" s="262"/>
      <c r="U16" s="262"/>
      <c r="V16" s="6"/>
      <c r="W16" s="6"/>
      <c r="X16" s="6"/>
      <c r="Y16" s="6"/>
      <c r="Z16" s="6"/>
    </row>
    <row r="17" spans="1:26">
      <c r="A17" s="80" t="s">
        <v>2298</v>
      </c>
      <c r="B17" s="262"/>
      <c r="C17" s="262"/>
      <c r="D17" s="262"/>
      <c r="E17" s="262"/>
      <c r="F17" s="262"/>
      <c r="G17" s="262"/>
      <c r="H17" s="262"/>
      <c r="I17" s="262"/>
      <c r="J17" s="262"/>
      <c r="K17" s="262"/>
      <c r="L17" s="262"/>
      <c r="M17" s="262"/>
      <c r="N17" s="262"/>
      <c r="O17" s="262"/>
      <c r="P17" s="262"/>
      <c r="Q17" s="262"/>
      <c r="R17" s="262"/>
      <c r="S17" s="262"/>
      <c r="T17" s="262"/>
      <c r="U17" s="262"/>
      <c r="V17" s="6"/>
      <c r="W17" s="6"/>
      <c r="X17" s="6"/>
      <c r="Y17" s="6"/>
      <c r="Z17" s="6"/>
    </row>
    <row r="18" spans="1:26">
      <c r="A18" s="80" t="s">
        <v>2299</v>
      </c>
      <c r="B18" s="262"/>
      <c r="C18" s="262"/>
      <c r="D18" s="262"/>
      <c r="E18" s="262"/>
      <c r="F18" s="262"/>
      <c r="G18" s="262"/>
      <c r="H18" s="262"/>
      <c r="I18" s="262"/>
      <c r="J18" s="262"/>
      <c r="K18" s="262"/>
      <c r="L18" s="262"/>
      <c r="M18" s="262"/>
      <c r="N18" s="262"/>
      <c r="O18" s="262"/>
      <c r="P18" s="262"/>
      <c r="Q18" s="262"/>
      <c r="R18" s="262"/>
      <c r="S18" s="262"/>
      <c r="T18" s="262"/>
      <c r="U18" s="262"/>
      <c r="V18" s="6"/>
      <c r="W18" s="6"/>
      <c r="X18" s="6"/>
      <c r="Y18" s="6"/>
      <c r="Z18" s="6"/>
    </row>
    <row r="19" spans="1:26">
      <c r="A19" s="80" t="s">
        <v>2300</v>
      </c>
      <c r="B19" s="262"/>
      <c r="C19" s="262"/>
      <c r="D19" s="262"/>
      <c r="E19" s="262"/>
      <c r="F19" s="262"/>
      <c r="G19" s="262"/>
      <c r="H19" s="262"/>
      <c r="I19" s="262"/>
      <c r="J19" s="262"/>
      <c r="K19" s="262"/>
      <c r="L19" s="262"/>
      <c r="M19" s="262"/>
      <c r="N19" s="262"/>
      <c r="O19" s="262"/>
      <c r="P19" s="262"/>
      <c r="Q19" s="262"/>
      <c r="R19" s="262"/>
      <c r="S19" s="262"/>
      <c r="T19" s="262"/>
      <c r="U19" s="262"/>
      <c r="V19" s="6"/>
      <c r="W19" s="6"/>
      <c r="X19" s="6"/>
      <c r="Y19" s="6"/>
      <c r="Z19" s="6"/>
    </row>
    <row r="20" spans="1:26">
      <c r="A20" s="80" t="s">
        <v>2301</v>
      </c>
      <c r="B20" s="262"/>
      <c r="C20" s="262"/>
      <c r="D20" s="262"/>
      <c r="E20" s="262"/>
      <c r="F20" s="262"/>
      <c r="G20" s="262"/>
      <c r="H20" s="262"/>
      <c r="I20" s="262"/>
      <c r="J20" s="262"/>
      <c r="K20" s="262"/>
      <c r="L20" s="262"/>
      <c r="M20" s="262"/>
      <c r="N20" s="262"/>
      <c r="O20" s="262"/>
      <c r="P20" s="262"/>
      <c r="Q20" s="262"/>
      <c r="R20" s="262"/>
      <c r="S20" s="262"/>
      <c r="T20" s="262"/>
      <c r="U20" s="262"/>
      <c r="V20" s="6"/>
      <c r="W20" s="6"/>
      <c r="X20" s="6"/>
      <c r="Y20" s="6"/>
      <c r="Z20" s="6"/>
    </row>
    <row r="21" spans="1:26">
      <c r="A21" s="80" t="s">
        <v>2302</v>
      </c>
      <c r="B21" s="262"/>
      <c r="C21" s="262"/>
      <c r="D21" s="262"/>
      <c r="E21" s="262"/>
      <c r="F21" s="262"/>
      <c r="G21" s="262"/>
      <c r="H21" s="262"/>
      <c r="I21" s="262"/>
      <c r="J21" s="262"/>
      <c r="K21" s="262"/>
      <c r="L21" s="262"/>
      <c r="M21" s="262"/>
      <c r="N21" s="262"/>
      <c r="O21" s="262"/>
      <c r="P21" s="262"/>
      <c r="Q21" s="262"/>
      <c r="R21" s="262"/>
      <c r="S21" s="262"/>
      <c r="T21" s="262"/>
      <c r="U21" s="262"/>
      <c r="V21" s="6"/>
      <c r="W21" s="6"/>
      <c r="X21" s="6"/>
      <c r="Y21" s="6"/>
      <c r="Z21" s="6"/>
    </row>
    <row r="22" spans="1:26">
      <c r="A22" s="80" t="s">
        <v>2303</v>
      </c>
      <c r="B22" s="262"/>
      <c r="C22" s="262"/>
      <c r="D22" s="262"/>
      <c r="E22" s="262"/>
      <c r="F22" s="262"/>
      <c r="G22" s="262"/>
      <c r="H22" s="262"/>
      <c r="I22" s="262"/>
      <c r="J22" s="262"/>
      <c r="K22" s="262"/>
      <c r="L22" s="262"/>
      <c r="M22" s="262"/>
      <c r="N22" s="262"/>
      <c r="O22" s="262"/>
      <c r="P22" s="262"/>
      <c r="Q22" s="262"/>
      <c r="R22" s="262"/>
      <c r="S22" s="262"/>
      <c r="T22" s="262"/>
      <c r="U22" s="262"/>
      <c r="V22" s="6"/>
      <c r="W22" s="6"/>
      <c r="X22" s="6"/>
      <c r="Y22" s="6"/>
      <c r="Z22" s="6"/>
    </row>
    <row r="23" spans="1:26">
      <c r="A23" s="80" t="s">
        <v>2304</v>
      </c>
      <c r="B23" s="262"/>
      <c r="C23" s="262"/>
      <c r="D23" s="262"/>
      <c r="E23" s="262"/>
      <c r="F23" s="262"/>
      <c r="G23" s="262"/>
      <c r="H23" s="262"/>
      <c r="I23" s="262"/>
      <c r="J23" s="262"/>
      <c r="K23" s="262"/>
      <c r="L23" s="262"/>
      <c r="M23" s="262"/>
      <c r="N23" s="262"/>
      <c r="O23" s="262"/>
      <c r="P23" s="262"/>
      <c r="Q23" s="262"/>
      <c r="R23" s="262"/>
      <c r="S23" s="262"/>
      <c r="T23" s="262"/>
      <c r="U23" s="262"/>
      <c r="V23" s="6"/>
      <c r="W23" s="6"/>
      <c r="X23" s="6"/>
      <c r="Y23" s="6"/>
      <c r="Z23" s="6"/>
    </row>
    <row r="24" spans="1:26">
      <c r="A24" s="80" t="s">
        <v>2305</v>
      </c>
      <c r="B24" s="262"/>
      <c r="C24" s="262"/>
      <c r="D24" s="262"/>
      <c r="E24" s="262"/>
      <c r="F24" s="262"/>
      <c r="G24" s="262"/>
      <c r="H24" s="262"/>
      <c r="I24" s="262"/>
      <c r="J24" s="262"/>
      <c r="K24" s="262"/>
      <c r="L24" s="262"/>
      <c r="M24" s="262"/>
      <c r="N24" s="262"/>
      <c r="O24" s="262"/>
      <c r="P24" s="262"/>
      <c r="Q24" s="262"/>
      <c r="R24" s="262"/>
      <c r="S24" s="262"/>
      <c r="T24" s="262"/>
      <c r="U24" s="262"/>
      <c r="V24" s="6"/>
      <c r="W24" s="6"/>
      <c r="X24" s="6"/>
      <c r="Y24" s="6"/>
      <c r="Z24" s="6"/>
    </row>
    <row r="25" spans="1:26">
      <c r="A25" s="80" t="s">
        <v>2306</v>
      </c>
      <c r="B25" s="262"/>
      <c r="C25" s="262"/>
      <c r="D25" s="262"/>
      <c r="E25" s="262"/>
      <c r="F25" s="262"/>
      <c r="G25" s="262"/>
      <c r="H25" s="262"/>
      <c r="I25" s="262"/>
      <c r="J25" s="262"/>
      <c r="K25" s="262"/>
      <c r="L25" s="262"/>
      <c r="M25" s="262"/>
      <c r="N25" s="262"/>
      <c r="O25" s="262"/>
      <c r="P25" s="262"/>
      <c r="Q25" s="262"/>
      <c r="R25" s="262"/>
      <c r="S25" s="262"/>
      <c r="T25" s="262"/>
      <c r="U25" s="262"/>
      <c r="V25" s="6"/>
      <c r="W25" s="6"/>
      <c r="X25" s="6"/>
      <c r="Y25" s="6"/>
      <c r="Z25" s="6"/>
    </row>
    <row r="26" spans="1:26">
      <c r="A26" s="80" t="s">
        <v>2307</v>
      </c>
      <c r="B26" s="262"/>
      <c r="C26" s="262"/>
      <c r="D26" s="262"/>
      <c r="E26" s="262"/>
      <c r="F26" s="262"/>
      <c r="G26" s="262"/>
      <c r="H26" s="262"/>
      <c r="I26" s="262"/>
      <c r="J26" s="262"/>
      <c r="K26" s="262"/>
      <c r="L26" s="262"/>
      <c r="M26" s="262"/>
      <c r="N26" s="262"/>
      <c r="O26" s="262"/>
      <c r="P26" s="262"/>
      <c r="Q26" s="262"/>
      <c r="R26" s="262"/>
      <c r="S26" s="262"/>
      <c r="T26" s="262"/>
      <c r="U26" s="262"/>
      <c r="V26" s="6"/>
      <c r="W26" s="6"/>
      <c r="X26" s="6"/>
      <c r="Y26" s="6"/>
      <c r="Z26" s="6"/>
    </row>
    <row r="27" spans="1:26">
      <c r="A27" s="80" t="s">
        <v>2308</v>
      </c>
      <c r="B27" s="262"/>
      <c r="C27" s="262"/>
      <c r="D27" s="262"/>
      <c r="E27" s="262"/>
      <c r="F27" s="262"/>
      <c r="G27" s="262"/>
      <c r="H27" s="262"/>
      <c r="I27" s="262"/>
      <c r="J27" s="262"/>
      <c r="K27" s="262"/>
      <c r="L27" s="262"/>
      <c r="M27" s="262"/>
      <c r="N27" s="262"/>
      <c r="O27" s="262"/>
      <c r="P27" s="262"/>
      <c r="Q27" s="262"/>
      <c r="R27" s="262"/>
      <c r="S27" s="262"/>
      <c r="T27" s="262"/>
      <c r="U27" s="262"/>
      <c r="V27" s="6"/>
      <c r="W27" s="6"/>
      <c r="X27" s="6"/>
      <c r="Y27" s="6"/>
      <c r="Z27" s="6"/>
    </row>
    <row r="28" spans="1:26">
      <c r="A28" s="80" t="s">
        <v>2309</v>
      </c>
      <c r="B28" s="262"/>
      <c r="C28" s="262"/>
      <c r="D28" s="262"/>
      <c r="E28" s="262"/>
      <c r="F28" s="262"/>
      <c r="G28" s="262"/>
      <c r="H28" s="262"/>
      <c r="I28" s="262"/>
      <c r="J28" s="262"/>
      <c r="K28" s="262"/>
      <c r="L28" s="262"/>
      <c r="M28" s="262"/>
      <c r="N28" s="262"/>
      <c r="O28" s="262"/>
      <c r="P28" s="262"/>
      <c r="Q28" s="262"/>
      <c r="R28" s="262"/>
      <c r="S28" s="262"/>
      <c r="T28" s="262"/>
      <c r="U28" s="262"/>
      <c r="V28" s="6"/>
      <c r="W28" s="6"/>
      <c r="X28" s="6"/>
      <c r="Y28" s="6"/>
      <c r="Z28" s="6"/>
    </row>
    <row r="29" spans="1:26">
      <c r="A29" s="80" t="s">
        <v>2310</v>
      </c>
      <c r="B29" s="262"/>
      <c r="C29" s="262"/>
      <c r="D29" s="262"/>
      <c r="E29" s="262"/>
      <c r="F29" s="262"/>
      <c r="G29" s="262"/>
      <c r="H29" s="262"/>
      <c r="I29" s="262"/>
      <c r="J29" s="262"/>
      <c r="K29" s="262"/>
      <c r="L29" s="262"/>
      <c r="M29" s="262"/>
      <c r="N29" s="262"/>
      <c r="O29" s="262"/>
      <c r="P29" s="262"/>
      <c r="Q29" s="262"/>
      <c r="R29" s="262"/>
      <c r="S29" s="262"/>
      <c r="T29" s="262"/>
      <c r="U29" s="262"/>
      <c r="V29" s="6"/>
      <c r="W29" s="6"/>
      <c r="X29" s="6"/>
      <c r="Y29" s="6"/>
      <c r="Z29" s="6"/>
    </row>
    <row r="30" spans="1:26">
      <c r="A30" s="80" t="s">
        <v>2311</v>
      </c>
      <c r="B30" s="262"/>
      <c r="C30" s="262"/>
      <c r="D30" s="262"/>
      <c r="E30" s="262"/>
      <c r="F30" s="262"/>
      <c r="G30" s="262"/>
      <c r="H30" s="262"/>
      <c r="I30" s="262"/>
      <c r="J30" s="262"/>
      <c r="K30" s="262"/>
      <c r="L30" s="262"/>
      <c r="M30" s="262"/>
      <c r="N30" s="262"/>
      <c r="O30" s="262"/>
      <c r="P30" s="262"/>
      <c r="Q30" s="262"/>
      <c r="R30" s="262"/>
      <c r="S30" s="262"/>
      <c r="T30" s="262"/>
      <c r="U30" s="262"/>
      <c r="V30" s="6"/>
      <c r="W30" s="6"/>
      <c r="X30" s="6"/>
      <c r="Y30" s="6"/>
      <c r="Z30" s="6"/>
    </row>
    <row r="31" spans="1:26">
      <c r="A31" s="80" t="s">
        <v>2312</v>
      </c>
      <c r="B31" s="262"/>
      <c r="C31" s="262"/>
      <c r="D31" s="262"/>
      <c r="E31" s="262"/>
      <c r="F31" s="262"/>
      <c r="G31" s="262"/>
      <c r="H31" s="262"/>
      <c r="I31" s="262"/>
      <c r="J31" s="262"/>
      <c r="K31" s="262"/>
      <c r="L31" s="262"/>
      <c r="M31" s="262"/>
      <c r="N31" s="262"/>
      <c r="O31" s="262"/>
      <c r="P31" s="262"/>
      <c r="Q31" s="262"/>
      <c r="R31" s="262"/>
      <c r="S31" s="262"/>
      <c r="T31" s="262"/>
      <c r="U31" s="262"/>
      <c r="V31" s="6"/>
      <c r="W31" s="6"/>
      <c r="X31" s="6"/>
      <c r="Y31" s="6"/>
      <c r="Z31" s="6"/>
    </row>
    <row r="32" spans="1:26">
      <c r="A32" s="80" t="s">
        <v>2313</v>
      </c>
      <c r="B32" s="262"/>
      <c r="C32" s="262"/>
      <c r="D32" s="262"/>
      <c r="E32" s="262"/>
      <c r="F32" s="262"/>
      <c r="G32" s="262"/>
      <c r="H32" s="262"/>
      <c r="I32" s="262"/>
      <c r="J32" s="262"/>
      <c r="K32" s="262"/>
      <c r="L32" s="262"/>
      <c r="M32" s="262"/>
      <c r="N32" s="262"/>
      <c r="O32" s="262"/>
      <c r="P32" s="262"/>
      <c r="Q32" s="262"/>
      <c r="R32" s="262"/>
      <c r="S32" s="262"/>
      <c r="T32" s="262"/>
      <c r="U32" s="262"/>
      <c r="V32" s="6"/>
      <c r="W32" s="6"/>
      <c r="X32" s="6"/>
      <c r="Y32" s="6"/>
      <c r="Z32" s="6"/>
    </row>
    <row r="33" spans="1:26">
      <c r="A33" s="80" t="s">
        <v>2314</v>
      </c>
      <c r="B33" s="262"/>
      <c r="C33" s="262"/>
      <c r="D33" s="262"/>
      <c r="E33" s="262"/>
      <c r="F33" s="262"/>
      <c r="G33" s="262"/>
      <c r="H33" s="262"/>
      <c r="I33" s="262"/>
      <c r="J33" s="262"/>
      <c r="K33" s="262"/>
      <c r="L33" s="262"/>
      <c r="M33" s="262"/>
      <c r="N33" s="262"/>
      <c r="O33" s="262"/>
      <c r="P33" s="262"/>
      <c r="Q33" s="262"/>
      <c r="R33" s="262"/>
      <c r="S33" s="262"/>
      <c r="T33" s="262"/>
      <c r="U33" s="262"/>
      <c r="V33" s="6"/>
      <c r="W33" s="6"/>
      <c r="X33" s="6"/>
      <c r="Y33" s="6"/>
      <c r="Z33" s="6"/>
    </row>
    <row r="34" spans="1:26">
      <c r="A34" s="80" t="s">
        <v>2315</v>
      </c>
      <c r="B34" s="262"/>
      <c r="C34" s="262"/>
      <c r="D34" s="262"/>
      <c r="E34" s="262"/>
      <c r="F34" s="262"/>
      <c r="G34" s="262"/>
      <c r="H34" s="262"/>
      <c r="I34" s="262"/>
      <c r="J34" s="262"/>
      <c r="K34" s="262"/>
      <c r="L34" s="262"/>
      <c r="M34" s="262"/>
      <c r="N34" s="262"/>
      <c r="O34" s="262"/>
      <c r="P34" s="262"/>
      <c r="Q34" s="262"/>
      <c r="R34" s="262"/>
      <c r="S34" s="262"/>
      <c r="T34" s="262"/>
      <c r="U34" s="262"/>
      <c r="V34" s="6"/>
      <c r="W34" s="6"/>
      <c r="X34" s="6"/>
      <c r="Y34" s="6"/>
      <c r="Z34" s="6"/>
    </row>
    <row r="35" spans="1:26">
      <c r="A35" s="80" t="s">
        <v>2316</v>
      </c>
      <c r="B35" s="262"/>
      <c r="C35" s="262"/>
      <c r="D35" s="262"/>
      <c r="E35" s="262"/>
      <c r="F35" s="262"/>
      <c r="G35" s="262"/>
      <c r="H35" s="262"/>
      <c r="I35" s="262"/>
      <c r="J35" s="262"/>
      <c r="K35" s="262"/>
      <c r="L35" s="262"/>
      <c r="M35" s="262"/>
      <c r="N35" s="262"/>
      <c r="O35" s="262"/>
      <c r="P35" s="262"/>
      <c r="Q35" s="262"/>
      <c r="R35" s="262"/>
      <c r="S35" s="262"/>
      <c r="T35" s="262"/>
      <c r="U35" s="262"/>
      <c r="V35" s="6"/>
      <c r="W35" s="6"/>
      <c r="X35" s="6"/>
      <c r="Y35" s="6"/>
      <c r="Z35" s="6"/>
    </row>
    <row r="36" spans="1:26">
      <c r="A36" s="80" t="s">
        <v>2317</v>
      </c>
      <c r="B36" s="262"/>
      <c r="C36" s="262"/>
      <c r="D36" s="262"/>
      <c r="E36" s="262"/>
      <c r="F36" s="262"/>
      <c r="G36" s="262"/>
      <c r="H36" s="262"/>
      <c r="I36" s="262"/>
      <c r="J36" s="262"/>
      <c r="K36" s="262"/>
      <c r="L36" s="262"/>
      <c r="M36" s="262"/>
      <c r="N36" s="262"/>
      <c r="O36" s="262"/>
      <c r="P36" s="262"/>
      <c r="Q36" s="262"/>
      <c r="R36" s="262"/>
      <c r="S36" s="262"/>
      <c r="T36" s="262"/>
      <c r="U36" s="262"/>
      <c r="V36" s="6"/>
      <c r="W36" s="6"/>
      <c r="X36" s="6"/>
      <c r="Y36" s="6"/>
      <c r="Z36" s="6"/>
    </row>
    <row r="37" spans="1:26">
      <c r="A37" s="80" t="s">
        <v>2318</v>
      </c>
      <c r="B37" s="262"/>
      <c r="C37" s="262"/>
      <c r="D37" s="262"/>
      <c r="E37" s="262"/>
      <c r="F37" s="262"/>
      <c r="G37" s="262"/>
      <c r="H37" s="262"/>
      <c r="I37" s="262"/>
      <c r="J37" s="262"/>
      <c r="K37" s="262"/>
      <c r="L37" s="262"/>
      <c r="M37" s="262"/>
      <c r="N37" s="262"/>
      <c r="O37" s="262"/>
      <c r="P37" s="262"/>
      <c r="Q37" s="262"/>
      <c r="R37" s="262"/>
      <c r="S37" s="262"/>
      <c r="T37" s="262"/>
      <c r="U37" s="262"/>
      <c r="V37" s="6"/>
      <c r="W37" s="6"/>
      <c r="X37" s="6"/>
      <c r="Y37" s="6"/>
      <c r="Z37" s="6"/>
    </row>
    <row r="38" spans="1:26">
      <c r="A38" s="80" t="s">
        <v>2319</v>
      </c>
      <c r="B38" s="262"/>
      <c r="C38" s="262"/>
      <c r="D38" s="262"/>
      <c r="E38" s="262"/>
      <c r="F38" s="262"/>
      <c r="G38" s="262"/>
      <c r="H38" s="262"/>
      <c r="I38" s="262"/>
      <c r="J38" s="262"/>
      <c r="K38" s="262"/>
      <c r="L38" s="262"/>
      <c r="M38" s="262"/>
      <c r="N38" s="262"/>
      <c r="O38" s="262"/>
      <c r="P38" s="262"/>
      <c r="Q38" s="262"/>
      <c r="R38" s="262"/>
      <c r="S38" s="262"/>
      <c r="T38" s="262"/>
      <c r="U38" s="262"/>
      <c r="V38" s="6"/>
      <c r="W38" s="6"/>
      <c r="X38" s="6"/>
      <c r="Y38" s="6"/>
      <c r="Z38" s="6"/>
    </row>
    <row r="39" spans="1:26">
      <c r="A39" s="80" t="s">
        <v>2320</v>
      </c>
      <c r="B39" s="262"/>
      <c r="C39" s="262"/>
      <c r="D39" s="262"/>
      <c r="E39" s="262"/>
      <c r="F39" s="262"/>
      <c r="G39" s="262"/>
      <c r="H39" s="262"/>
      <c r="I39" s="262"/>
      <c r="J39" s="262"/>
      <c r="K39" s="262"/>
      <c r="L39" s="262"/>
      <c r="M39" s="262"/>
      <c r="N39" s="262"/>
      <c r="O39" s="262"/>
      <c r="P39" s="262"/>
      <c r="Q39" s="262"/>
      <c r="R39" s="262"/>
      <c r="S39" s="262"/>
      <c r="T39" s="262"/>
      <c r="U39" s="262"/>
      <c r="V39" s="6"/>
      <c r="W39" s="6"/>
      <c r="X39" s="6"/>
      <c r="Y39" s="6"/>
      <c r="Z39" s="6"/>
    </row>
    <row r="40" spans="1:26">
      <c r="A40" s="80" t="s">
        <v>2321</v>
      </c>
      <c r="B40" s="262"/>
      <c r="C40" s="262"/>
      <c r="D40" s="262"/>
      <c r="E40" s="262"/>
      <c r="F40" s="262"/>
      <c r="G40" s="262"/>
      <c r="H40" s="262"/>
      <c r="I40" s="262"/>
      <c r="J40" s="262"/>
      <c r="K40" s="262"/>
      <c r="L40" s="262"/>
      <c r="M40" s="262"/>
      <c r="N40" s="262"/>
      <c r="O40" s="262"/>
      <c r="P40" s="262"/>
      <c r="Q40" s="262"/>
      <c r="R40" s="262"/>
      <c r="S40" s="262"/>
      <c r="T40" s="262"/>
      <c r="U40" s="262"/>
      <c r="V40" s="6"/>
      <c r="W40" s="6"/>
      <c r="X40" s="6"/>
      <c r="Y40" s="6"/>
      <c r="Z40" s="6"/>
    </row>
    <row r="41" spans="1:26">
      <c r="A41" s="80" t="s">
        <v>2322</v>
      </c>
      <c r="B41" s="262"/>
      <c r="C41" s="262"/>
      <c r="D41" s="262"/>
      <c r="E41" s="262"/>
      <c r="F41" s="262"/>
      <c r="G41" s="262"/>
      <c r="H41" s="262"/>
      <c r="I41" s="262"/>
      <c r="J41" s="262"/>
      <c r="K41" s="262"/>
      <c r="L41" s="262"/>
      <c r="M41" s="262"/>
      <c r="N41" s="262"/>
      <c r="O41" s="262"/>
      <c r="P41" s="262"/>
      <c r="Q41" s="262"/>
      <c r="R41" s="262"/>
      <c r="S41" s="262"/>
      <c r="T41" s="262"/>
      <c r="U41" s="262"/>
      <c r="V41" s="6"/>
      <c r="W41" s="6"/>
      <c r="X41" s="6"/>
      <c r="Y41" s="6"/>
      <c r="Z41" s="6"/>
    </row>
    <row r="42" spans="1:26">
      <c r="A42" s="80" t="s">
        <v>2323</v>
      </c>
      <c r="B42" s="262"/>
      <c r="C42" s="262"/>
      <c r="D42" s="262"/>
      <c r="E42" s="262"/>
      <c r="F42" s="262"/>
      <c r="G42" s="262"/>
      <c r="H42" s="262"/>
      <c r="I42" s="262"/>
      <c r="J42" s="262"/>
      <c r="K42" s="262"/>
      <c r="L42" s="262"/>
      <c r="M42" s="262"/>
      <c r="N42" s="262"/>
      <c r="O42" s="262"/>
      <c r="P42" s="262"/>
      <c r="Q42" s="262"/>
      <c r="R42" s="262"/>
      <c r="S42" s="262"/>
      <c r="T42" s="262"/>
      <c r="U42" s="262"/>
      <c r="V42" s="6"/>
      <c r="W42" s="6"/>
      <c r="X42" s="6"/>
      <c r="Y42" s="6"/>
      <c r="Z42" s="6"/>
    </row>
    <row r="43" spans="1:26">
      <c r="A43" s="80" t="s">
        <v>2324</v>
      </c>
      <c r="B43" s="262"/>
      <c r="C43" s="262"/>
      <c r="D43" s="262"/>
      <c r="E43" s="262"/>
      <c r="F43" s="262"/>
      <c r="G43" s="262"/>
      <c r="H43" s="262"/>
      <c r="I43" s="262"/>
      <c r="J43" s="262"/>
      <c r="K43" s="262"/>
      <c r="L43" s="262"/>
      <c r="M43" s="262"/>
      <c r="N43" s="262"/>
      <c r="O43" s="262"/>
      <c r="P43" s="262"/>
      <c r="Q43" s="262"/>
      <c r="R43" s="262"/>
      <c r="S43" s="262"/>
      <c r="T43" s="262"/>
      <c r="U43" s="262"/>
      <c r="V43" s="6"/>
      <c r="W43" s="6"/>
      <c r="X43" s="6"/>
      <c r="Y43" s="6"/>
      <c r="Z43" s="6"/>
    </row>
    <row r="44" spans="1:26">
      <c r="A44" s="80" t="s">
        <v>2325</v>
      </c>
      <c r="B44" s="262"/>
      <c r="C44" s="262"/>
      <c r="D44" s="262"/>
      <c r="E44" s="262"/>
      <c r="F44" s="262"/>
      <c r="G44" s="262"/>
      <c r="H44" s="262"/>
      <c r="I44" s="262"/>
      <c r="J44" s="262"/>
      <c r="K44" s="262"/>
      <c r="L44" s="262"/>
      <c r="M44" s="262"/>
      <c r="N44" s="262"/>
      <c r="O44" s="262"/>
      <c r="P44" s="262"/>
      <c r="Q44" s="262"/>
      <c r="R44" s="262"/>
      <c r="S44" s="262"/>
      <c r="T44" s="262"/>
      <c r="U44" s="262"/>
      <c r="V44" s="6"/>
      <c r="W44" s="6"/>
      <c r="X44" s="6"/>
      <c r="Y44" s="6"/>
      <c r="Z44" s="6"/>
    </row>
    <row r="45" spans="1:26">
      <c r="A45" s="80" t="s">
        <v>2326</v>
      </c>
      <c r="B45" s="262"/>
      <c r="C45" s="262"/>
      <c r="D45" s="262"/>
      <c r="E45" s="262"/>
      <c r="F45" s="262"/>
      <c r="G45" s="262"/>
      <c r="H45" s="262"/>
      <c r="I45" s="262"/>
      <c r="J45" s="262"/>
      <c r="K45" s="262"/>
      <c r="L45" s="262"/>
      <c r="M45" s="262"/>
      <c r="N45" s="262"/>
      <c r="O45" s="262"/>
      <c r="P45" s="262"/>
      <c r="Q45" s="262"/>
      <c r="R45" s="262"/>
      <c r="S45" s="262"/>
      <c r="T45" s="262"/>
      <c r="U45" s="262"/>
      <c r="V45" s="6"/>
      <c r="W45" s="6"/>
      <c r="X45" s="6"/>
      <c r="Y45" s="6"/>
      <c r="Z45" s="6"/>
    </row>
    <row r="46" spans="1:26">
      <c r="A46" s="80" t="s">
        <v>2327</v>
      </c>
      <c r="B46" s="262"/>
      <c r="C46" s="262"/>
      <c r="D46" s="262"/>
      <c r="E46" s="262"/>
      <c r="F46" s="262"/>
      <c r="G46" s="262"/>
      <c r="H46" s="262"/>
      <c r="I46" s="262"/>
      <c r="J46" s="262"/>
      <c r="K46" s="262"/>
      <c r="L46" s="262"/>
      <c r="M46" s="262"/>
      <c r="N46" s="262"/>
      <c r="O46" s="262"/>
      <c r="P46" s="262"/>
      <c r="Q46" s="262"/>
      <c r="R46" s="262"/>
      <c r="S46" s="262"/>
      <c r="T46" s="262"/>
      <c r="U46" s="262"/>
      <c r="V46" s="6"/>
      <c r="W46" s="6"/>
      <c r="X46" s="6"/>
      <c r="Y46" s="6"/>
      <c r="Z46" s="6"/>
    </row>
    <row r="47" spans="1:26">
      <c r="A47" s="80" t="s">
        <v>2328</v>
      </c>
      <c r="B47" s="262"/>
      <c r="C47" s="262"/>
      <c r="D47" s="262"/>
      <c r="E47" s="262"/>
      <c r="F47" s="262"/>
      <c r="G47" s="262"/>
      <c r="H47" s="262"/>
      <c r="I47" s="262"/>
      <c r="J47" s="262"/>
      <c r="K47" s="262"/>
      <c r="L47" s="262"/>
      <c r="M47" s="262"/>
      <c r="N47" s="262"/>
      <c r="O47" s="262"/>
      <c r="P47" s="262"/>
      <c r="Q47" s="262"/>
      <c r="R47" s="262"/>
      <c r="S47" s="262"/>
      <c r="T47" s="262"/>
      <c r="U47" s="262"/>
      <c r="V47" s="6"/>
      <c r="W47" s="6"/>
      <c r="X47" s="6"/>
      <c r="Y47" s="6"/>
      <c r="Z47" s="6"/>
    </row>
    <row r="48" spans="1:26">
      <c r="A48" s="80" t="s">
        <v>2329</v>
      </c>
      <c r="B48" s="262"/>
      <c r="C48" s="262"/>
      <c r="D48" s="262"/>
      <c r="E48" s="262"/>
      <c r="F48" s="262"/>
      <c r="G48" s="262"/>
      <c r="H48" s="262"/>
      <c r="I48" s="262"/>
      <c r="J48" s="262"/>
      <c r="K48" s="262"/>
      <c r="L48" s="262"/>
      <c r="M48" s="262"/>
      <c r="N48" s="262"/>
      <c r="O48" s="262"/>
      <c r="P48" s="262"/>
      <c r="Q48" s="262"/>
      <c r="R48" s="262"/>
      <c r="S48" s="262"/>
      <c r="T48" s="262"/>
      <c r="U48" s="262"/>
      <c r="V48" s="6"/>
      <c r="W48" s="6"/>
      <c r="X48" s="6"/>
      <c r="Y48" s="6"/>
      <c r="Z48" s="6"/>
    </row>
    <row r="49" spans="1:26">
      <c r="A49" s="80"/>
      <c r="B49" s="262"/>
      <c r="C49" s="262"/>
      <c r="D49" s="262"/>
      <c r="E49" s="262"/>
      <c r="F49" s="262"/>
      <c r="G49" s="262"/>
      <c r="H49" s="262"/>
      <c r="I49" s="262"/>
      <c r="J49" s="262"/>
      <c r="K49" s="262"/>
      <c r="L49" s="262"/>
      <c r="M49" s="262"/>
      <c r="N49" s="262"/>
      <c r="O49" s="262"/>
      <c r="P49" s="262"/>
      <c r="Q49" s="262"/>
      <c r="R49" s="262"/>
      <c r="S49" s="262"/>
      <c r="T49" s="262"/>
      <c r="U49" s="262"/>
      <c r="V49" s="6"/>
      <c r="W49" s="6"/>
      <c r="X49" s="6"/>
      <c r="Y49" s="6"/>
      <c r="Z49" s="6"/>
    </row>
    <row r="50" spans="1:26">
      <c r="A50" s="264" t="s">
        <v>2330</v>
      </c>
      <c r="B50" s="262"/>
      <c r="C50" s="262"/>
      <c r="D50" s="262"/>
      <c r="E50" s="262"/>
      <c r="F50" s="262"/>
      <c r="G50" s="262"/>
      <c r="H50" s="262"/>
      <c r="I50" s="262"/>
      <c r="J50" s="262"/>
      <c r="K50" s="262"/>
      <c r="L50" s="262"/>
      <c r="M50" s="262"/>
      <c r="N50" s="262"/>
      <c r="O50" s="262"/>
      <c r="P50" s="262"/>
      <c r="Q50" s="262"/>
      <c r="R50" s="262"/>
      <c r="S50" s="262"/>
      <c r="T50" s="262"/>
      <c r="U50" s="262"/>
      <c r="V50" s="6"/>
      <c r="W50" s="6"/>
      <c r="X50" s="6"/>
      <c r="Y50" s="6"/>
      <c r="Z50" s="6"/>
    </row>
    <row r="51" spans="1:26">
      <c r="A51" s="80" t="s">
        <v>2331</v>
      </c>
      <c r="B51" s="262"/>
      <c r="C51" s="262"/>
      <c r="D51" s="262"/>
      <c r="E51" s="262"/>
      <c r="F51" s="262"/>
      <c r="G51" s="262"/>
      <c r="H51" s="262"/>
      <c r="I51" s="262"/>
      <c r="J51" s="262"/>
      <c r="K51" s="262"/>
      <c r="L51" s="262"/>
      <c r="M51" s="262"/>
      <c r="N51" s="262"/>
      <c r="O51" s="262"/>
      <c r="P51" s="262"/>
      <c r="Q51" s="262"/>
      <c r="R51" s="262"/>
      <c r="S51" s="262"/>
      <c r="T51" s="262"/>
      <c r="U51" s="262"/>
      <c r="V51" s="6"/>
      <c r="W51" s="6"/>
      <c r="X51" s="6"/>
      <c r="Y51" s="6"/>
      <c r="Z51" s="6"/>
    </row>
    <row r="52" spans="1:26">
      <c r="A52" s="80" t="s">
        <v>2332</v>
      </c>
      <c r="B52" s="262"/>
      <c r="C52" s="262"/>
      <c r="D52" s="262"/>
      <c r="E52" s="262"/>
      <c r="F52" s="262"/>
      <c r="G52" s="262"/>
      <c r="H52" s="262"/>
      <c r="I52" s="262"/>
      <c r="J52" s="262"/>
      <c r="K52" s="262"/>
      <c r="L52" s="262"/>
      <c r="M52" s="262"/>
      <c r="N52" s="262"/>
      <c r="O52" s="262"/>
      <c r="P52" s="262"/>
      <c r="Q52" s="262"/>
      <c r="R52" s="262"/>
      <c r="S52" s="262"/>
      <c r="T52" s="262"/>
      <c r="U52" s="262"/>
      <c r="V52" s="6"/>
      <c r="W52" s="6"/>
      <c r="X52" s="6"/>
      <c r="Y52" s="6"/>
      <c r="Z52" s="6"/>
    </row>
    <row r="53" spans="1:26">
      <c r="A53" s="80" t="s">
        <v>2333</v>
      </c>
      <c r="B53" s="262"/>
      <c r="C53" s="262"/>
      <c r="D53" s="262"/>
      <c r="E53" s="262"/>
      <c r="F53" s="262"/>
      <c r="G53" s="262"/>
      <c r="H53" s="262"/>
      <c r="I53" s="262"/>
      <c r="J53" s="262"/>
      <c r="K53" s="262"/>
      <c r="L53" s="262"/>
      <c r="M53" s="262"/>
      <c r="N53" s="262"/>
      <c r="O53" s="262"/>
      <c r="P53" s="262"/>
      <c r="Q53" s="262"/>
      <c r="R53" s="262"/>
      <c r="S53" s="262"/>
      <c r="T53" s="262"/>
      <c r="U53" s="262"/>
      <c r="V53" s="6"/>
      <c r="W53" s="6"/>
      <c r="X53" s="6"/>
      <c r="Y53" s="6"/>
      <c r="Z53" s="6"/>
    </row>
    <row r="54" spans="1:26">
      <c r="A54" s="80" t="s">
        <v>2334</v>
      </c>
      <c r="B54" s="262"/>
      <c r="C54" s="262"/>
      <c r="D54" s="262"/>
      <c r="E54" s="262"/>
      <c r="F54" s="262"/>
      <c r="G54" s="262"/>
      <c r="H54" s="262"/>
      <c r="I54" s="262"/>
      <c r="J54" s="262"/>
      <c r="K54" s="262"/>
      <c r="L54" s="262"/>
      <c r="M54" s="262"/>
      <c r="N54" s="262"/>
      <c r="O54" s="262"/>
      <c r="P54" s="262"/>
      <c r="Q54" s="262"/>
      <c r="R54" s="262"/>
      <c r="S54" s="262"/>
      <c r="T54" s="262"/>
      <c r="U54" s="262"/>
      <c r="V54" s="6"/>
      <c r="W54" s="6"/>
      <c r="X54" s="6"/>
      <c r="Y54" s="6"/>
      <c r="Z54" s="6"/>
    </row>
    <row r="55" spans="1:26">
      <c r="A55" s="80" t="s">
        <v>2335</v>
      </c>
      <c r="B55" s="262"/>
      <c r="C55" s="262"/>
      <c r="D55" s="262"/>
      <c r="E55" s="262"/>
      <c r="F55" s="262"/>
      <c r="G55" s="262"/>
      <c r="H55" s="262"/>
      <c r="I55" s="262"/>
      <c r="J55" s="262"/>
      <c r="K55" s="262"/>
      <c r="L55" s="262"/>
      <c r="M55" s="262"/>
      <c r="N55" s="262"/>
      <c r="O55" s="262"/>
      <c r="P55" s="262"/>
      <c r="Q55" s="262"/>
      <c r="R55" s="262"/>
      <c r="S55" s="262"/>
      <c r="T55" s="262"/>
      <c r="U55" s="262"/>
      <c r="V55" s="6"/>
      <c r="W55" s="6"/>
      <c r="X55" s="6"/>
      <c r="Y55" s="6"/>
      <c r="Z55" s="6"/>
    </row>
    <row r="56" spans="1:26">
      <c r="A56" s="80" t="s">
        <v>2336</v>
      </c>
      <c r="B56" s="262"/>
      <c r="C56" s="262"/>
      <c r="D56" s="262"/>
      <c r="E56" s="262"/>
      <c r="F56" s="262"/>
      <c r="G56" s="262"/>
      <c r="H56" s="262"/>
      <c r="I56" s="262"/>
      <c r="J56" s="262"/>
      <c r="K56" s="262"/>
      <c r="L56" s="262"/>
      <c r="M56" s="262"/>
      <c r="N56" s="262"/>
      <c r="O56" s="262"/>
      <c r="P56" s="262"/>
      <c r="Q56" s="262"/>
      <c r="R56" s="262"/>
      <c r="S56" s="262"/>
      <c r="T56" s="262"/>
      <c r="U56" s="262"/>
      <c r="V56" s="6"/>
      <c r="W56" s="6"/>
      <c r="X56" s="6"/>
      <c r="Y56" s="6"/>
      <c r="Z56" s="6"/>
    </row>
    <row r="57" spans="1:26">
      <c r="A57" s="80" t="s">
        <v>2337</v>
      </c>
      <c r="B57" s="262"/>
      <c r="C57" s="262"/>
      <c r="D57" s="262"/>
      <c r="E57" s="262"/>
      <c r="F57" s="262"/>
      <c r="G57" s="262"/>
      <c r="H57" s="262"/>
      <c r="I57" s="262"/>
      <c r="J57" s="262"/>
      <c r="K57" s="262"/>
      <c r="L57" s="262"/>
      <c r="M57" s="262"/>
      <c r="N57" s="262"/>
      <c r="O57" s="262"/>
      <c r="P57" s="262"/>
      <c r="Q57" s="262"/>
      <c r="R57" s="262"/>
      <c r="S57" s="262"/>
      <c r="T57" s="262"/>
      <c r="U57" s="262"/>
      <c r="V57" s="6"/>
      <c r="W57" s="6"/>
      <c r="X57" s="6"/>
      <c r="Y57" s="6"/>
      <c r="Z57" s="6"/>
    </row>
    <row r="58" spans="1:26">
      <c r="A58" s="80" t="s">
        <v>2338</v>
      </c>
      <c r="B58" s="262"/>
      <c r="C58" s="262"/>
      <c r="D58" s="262"/>
      <c r="E58" s="262"/>
      <c r="F58" s="262"/>
      <c r="G58" s="262"/>
      <c r="H58" s="262"/>
      <c r="I58" s="262"/>
      <c r="J58" s="262"/>
      <c r="K58" s="262"/>
      <c r="L58" s="262"/>
      <c r="M58" s="262"/>
      <c r="N58" s="262"/>
      <c r="O58" s="262"/>
      <c r="P58" s="262"/>
      <c r="Q58" s="262"/>
      <c r="R58" s="262"/>
      <c r="S58" s="262"/>
      <c r="T58" s="262"/>
      <c r="U58" s="262"/>
      <c r="V58" s="6"/>
      <c r="W58" s="6"/>
      <c r="X58" s="6"/>
      <c r="Y58" s="6"/>
      <c r="Z58" s="6"/>
    </row>
    <row r="59" spans="1:26">
      <c r="A59" s="80" t="s">
        <v>2339</v>
      </c>
      <c r="B59" s="262"/>
      <c r="C59" s="262"/>
      <c r="D59" s="262"/>
      <c r="E59" s="262"/>
      <c r="F59" s="262"/>
      <c r="G59" s="262"/>
      <c r="H59" s="262"/>
      <c r="I59" s="262"/>
      <c r="J59" s="262"/>
      <c r="K59" s="262"/>
      <c r="L59" s="262"/>
      <c r="M59" s="262"/>
      <c r="N59" s="262"/>
      <c r="O59" s="262"/>
      <c r="P59" s="262"/>
      <c r="Q59" s="262"/>
      <c r="R59" s="262"/>
      <c r="S59" s="262"/>
      <c r="T59" s="262"/>
      <c r="U59" s="262"/>
      <c r="V59" s="6"/>
      <c r="W59" s="6"/>
      <c r="X59" s="6"/>
      <c r="Y59" s="6"/>
      <c r="Z59" s="6"/>
    </row>
    <row r="60" spans="1:26">
      <c r="A60" s="80" t="s">
        <v>2340</v>
      </c>
      <c r="B60" s="262"/>
      <c r="C60" s="262"/>
      <c r="D60" s="262"/>
      <c r="E60" s="262"/>
      <c r="F60" s="262"/>
      <c r="G60" s="262"/>
      <c r="H60" s="262"/>
      <c r="I60" s="262"/>
      <c r="J60" s="262"/>
      <c r="K60" s="262"/>
      <c r="L60" s="262"/>
      <c r="M60" s="262"/>
      <c r="N60" s="262"/>
      <c r="O60" s="262"/>
      <c r="P60" s="262"/>
      <c r="Q60" s="262"/>
      <c r="R60" s="262"/>
      <c r="S60" s="262"/>
      <c r="T60" s="262"/>
      <c r="U60" s="262"/>
      <c r="V60" s="6"/>
      <c r="W60" s="6"/>
      <c r="X60" s="6"/>
      <c r="Y60" s="6"/>
      <c r="Z60" s="6"/>
    </row>
    <row r="61" spans="1:26">
      <c r="A61" s="80" t="s">
        <v>2341</v>
      </c>
      <c r="B61" s="262"/>
      <c r="C61" s="262"/>
      <c r="D61" s="262"/>
      <c r="E61" s="262"/>
      <c r="F61" s="262"/>
      <c r="G61" s="262"/>
      <c r="H61" s="262"/>
      <c r="I61" s="262"/>
      <c r="J61" s="262"/>
      <c r="K61" s="262"/>
      <c r="L61" s="262"/>
      <c r="M61" s="262"/>
      <c r="N61" s="262"/>
      <c r="O61" s="262"/>
      <c r="P61" s="262"/>
      <c r="Q61" s="262"/>
      <c r="R61" s="262"/>
      <c r="S61" s="262"/>
      <c r="T61" s="262"/>
      <c r="U61" s="262"/>
      <c r="V61" s="6"/>
      <c r="W61" s="6"/>
      <c r="X61" s="6"/>
      <c r="Y61" s="6"/>
      <c r="Z61" s="6"/>
    </row>
    <row r="62" spans="1:26">
      <c r="A62" s="80" t="s">
        <v>2342</v>
      </c>
      <c r="B62" s="262"/>
      <c r="C62" s="262"/>
      <c r="D62" s="262"/>
      <c r="E62" s="262"/>
      <c r="F62" s="262"/>
      <c r="G62" s="262"/>
      <c r="H62" s="262"/>
      <c r="I62" s="262"/>
      <c r="J62" s="262"/>
      <c r="K62" s="262"/>
      <c r="L62" s="262"/>
      <c r="M62" s="262"/>
      <c r="N62" s="262"/>
      <c r="O62" s="262"/>
      <c r="P62" s="262"/>
      <c r="Q62" s="262"/>
      <c r="R62" s="262"/>
      <c r="S62" s="262"/>
      <c r="T62" s="262"/>
      <c r="U62" s="262"/>
      <c r="V62" s="6"/>
      <c r="W62" s="6"/>
      <c r="X62" s="6"/>
      <c r="Y62" s="6"/>
      <c r="Z62" s="6"/>
    </row>
    <row r="63" spans="1:26">
      <c r="A63" s="80" t="s">
        <v>2343</v>
      </c>
      <c r="B63" s="262"/>
      <c r="C63" s="262"/>
      <c r="D63" s="262"/>
      <c r="E63" s="262"/>
      <c r="F63" s="262"/>
      <c r="G63" s="262"/>
      <c r="H63" s="262"/>
      <c r="I63" s="262"/>
      <c r="J63" s="262"/>
      <c r="K63" s="262"/>
      <c r="L63" s="262"/>
      <c r="M63" s="262"/>
      <c r="N63" s="262"/>
      <c r="O63" s="262"/>
      <c r="P63" s="262"/>
      <c r="Q63" s="262"/>
      <c r="R63" s="262"/>
      <c r="S63" s="262"/>
      <c r="T63" s="262"/>
      <c r="U63" s="262"/>
      <c r="V63" s="6"/>
      <c r="W63" s="6"/>
      <c r="X63" s="6"/>
      <c r="Y63" s="6"/>
      <c r="Z63" s="6"/>
    </row>
    <row r="64" spans="1:26">
      <c r="A64" s="80" t="s">
        <v>2344</v>
      </c>
      <c r="B64" s="262"/>
      <c r="C64" s="262"/>
      <c r="D64" s="262"/>
      <c r="E64" s="262"/>
      <c r="F64" s="262"/>
      <c r="G64" s="262"/>
      <c r="H64" s="262"/>
      <c r="I64" s="262"/>
      <c r="J64" s="262"/>
      <c r="K64" s="262"/>
      <c r="L64" s="262"/>
      <c r="M64" s="262"/>
      <c r="N64" s="262"/>
      <c r="O64" s="262"/>
      <c r="P64" s="262"/>
      <c r="Q64" s="262"/>
      <c r="R64" s="262"/>
      <c r="S64" s="262"/>
      <c r="T64" s="262"/>
      <c r="U64" s="262"/>
      <c r="V64" s="6"/>
      <c r="W64" s="6"/>
      <c r="X64" s="6"/>
      <c r="Y64" s="6"/>
      <c r="Z64" s="6"/>
    </row>
    <row r="65" spans="1:26">
      <c r="A65" s="80" t="s">
        <v>2345</v>
      </c>
      <c r="B65" s="262"/>
      <c r="C65" s="262"/>
      <c r="D65" s="262"/>
      <c r="E65" s="262"/>
      <c r="F65" s="262"/>
      <c r="G65" s="262"/>
      <c r="H65" s="262"/>
      <c r="I65" s="262"/>
      <c r="J65" s="262"/>
      <c r="K65" s="262"/>
      <c r="L65" s="262"/>
      <c r="M65" s="262"/>
      <c r="N65" s="262"/>
      <c r="O65" s="262"/>
      <c r="P65" s="262"/>
      <c r="Q65" s="262"/>
      <c r="R65" s="262"/>
      <c r="S65" s="262"/>
      <c r="T65" s="262"/>
      <c r="U65" s="262"/>
      <c r="V65" s="6"/>
      <c r="W65" s="6"/>
      <c r="X65" s="6"/>
      <c r="Y65" s="6"/>
      <c r="Z65" s="6"/>
    </row>
    <row r="66" spans="1:26">
      <c r="A66" s="80" t="s">
        <v>2346</v>
      </c>
      <c r="B66" s="262"/>
      <c r="C66" s="262"/>
      <c r="D66" s="262"/>
      <c r="E66" s="262"/>
      <c r="F66" s="262"/>
      <c r="G66" s="262"/>
      <c r="H66" s="262"/>
      <c r="I66" s="262"/>
      <c r="J66" s="262"/>
      <c r="K66" s="262"/>
      <c r="L66" s="262"/>
      <c r="M66" s="262"/>
      <c r="N66" s="262"/>
      <c r="O66" s="262"/>
      <c r="P66" s="262"/>
      <c r="Q66" s="262"/>
      <c r="R66" s="262"/>
      <c r="S66" s="262"/>
      <c r="T66" s="262"/>
      <c r="U66" s="262"/>
      <c r="V66" s="6"/>
      <c r="W66" s="6"/>
      <c r="X66" s="6"/>
      <c r="Y66" s="6"/>
      <c r="Z66" s="6"/>
    </row>
    <row r="67" spans="1:26">
      <c r="A67" s="80" t="s">
        <v>2347</v>
      </c>
      <c r="B67" s="262"/>
      <c r="C67" s="262"/>
      <c r="D67" s="262"/>
      <c r="E67" s="262"/>
      <c r="F67" s="262"/>
      <c r="G67" s="262"/>
      <c r="H67" s="262"/>
      <c r="I67" s="262"/>
      <c r="J67" s="262"/>
      <c r="K67" s="262"/>
      <c r="L67" s="262"/>
      <c r="M67" s="262"/>
      <c r="N67" s="262"/>
      <c r="O67" s="262"/>
      <c r="P67" s="262"/>
      <c r="Q67" s="262"/>
      <c r="R67" s="262"/>
      <c r="S67" s="262"/>
      <c r="T67" s="262"/>
      <c r="U67" s="262"/>
      <c r="V67" s="6"/>
      <c r="W67" s="6"/>
      <c r="X67" s="6"/>
      <c r="Y67" s="6"/>
      <c r="Z67" s="6"/>
    </row>
    <row r="68" spans="1:26">
      <c r="A68" s="80" t="s">
        <v>2348</v>
      </c>
      <c r="B68" s="262"/>
      <c r="C68" s="262"/>
      <c r="D68" s="262"/>
      <c r="E68" s="262"/>
      <c r="F68" s="262"/>
      <c r="G68" s="262"/>
      <c r="H68" s="262"/>
      <c r="I68" s="262"/>
      <c r="J68" s="262"/>
      <c r="K68" s="262"/>
      <c r="L68" s="262"/>
      <c r="M68" s="262"/>
      <c r="N68" s="262"/>
      <c r="O68" s="262"/>
      <c r="P68" s="262"/>
      <c r="Q68" s="262"/>
      <c r="R68" s="262"/>
      <c r="S68" s="262"/>
      <c r="T68" s="262"/>
      <c r="U68" s="262"/>
      <c r="V68" s="6"/>
      <c r="W68" s="6"/>
      <c r="X68" s="6"/>
      <c r="Y68" s="6"/>
      <c r="Z68" s="6"/>
    </row>
    <row r="69" spans="1:26">
      <c r="A69" s="80" t="s">
        <v>2349</v>
      </c>
      <c r="B69" s="262"/>
      <c r="C69" s="262"/>
      <c r="D69" s="262"/>
      <c r="E69" s="262"/>
      <c r="F69" s="262"/>
      <c r="G69" s="262"/>
      <c r="H69" s="262"/>
      <c r="I69" s="262"/>
      <c r="J69" s="262"/>
      <c r="K69" s="262"/>
      <c r="L69" s="262"/>
      <c r="M69" s="262"/>
      <c r="N69" s="262"/>
      <c r="O69" s="262"/>
      <c r="P69" s="262"/>
      <c r="Q69" s="262"/>
      <c r="R69" s="262"/>
      <c r="S69" s="262"/>
      <c r="T69" s="262"/>
      <c r="U69" s="262"/>
      <c r="V69" s="6"/>
      <c r="W69" s="6"/>
      <c r="X69" s="6"/>
      <c r="Y69" s="6"/>
      <c r="Z69" s="6"/>
    </row>
    <row r="70" spans="1:26">
      <c r="A70" s="80" t="s">
        <v>2350</v>
      </c>
      <c r="B70" s="262"/>
      <c r="C70" s="262"/>
      <c r="D70" s="262"/>
      <c r="E70" s="262"/>
      <c r="F70" s="262"/>
      <c r="G70" s="262"/>
      <c r="H70" s="262"/>
      <c r="I70" s="262"/>
      <c r="J70" s="262"/>
      <c r="K70" s="262"/>
      <c r="L70" s="262"/>
      <c r="M70" s="262"/>
      <c r="N70" s="262"/>
      <c r="O70" s="262"/>
      <c r="P70" s="262"/>
      <c r="Q70" s="262"/>
      <c r="R70" s="262"/>
      <c r="S70" s="262"/>
      <c r="T70" s="262"/>
      <c r="U70" s="262"/>
      <c r="V70" s="6"/>
      <c r="W70" s="6"/>
      <c r="X70" s="6"/>
      <c r="Y70" s="6"/>
      <c r="Z70" s="6"/>
    </row>
    <row r="71" spans="1:26">
      <c r="A71" s="80" t="s">
        <v>2351</v>
      </c>
      <c r="B71" s="262"/>
      <c r="C71" s="262"/>
      <c r="D71" s="262"/>
      <c r="E71" s="262"/>
      <c r="F71" s="262"/>
      <c r="G71" s="262"/>
      <c r="H71" s="262"/>
      <c r="I71" s="262"/>
      <c r="J71" s="262"/>
      <c r="K71" s="262"/>
      <c r="L71" s="262"/>
      <c r="M71" s="262"/>
      <c r="N71" s="262"/>
      <c r="O71" s="262"/>
      <c r="P71" s="262"/>
      <c r="Q71" s="262"/>
      <c r="R71" s="262"/>
      <c r="S71" s="262"/>
      <c r="T71" s="262"/>
      <c r="U71" s="262"/>
      <c r="V71" s="6"/>
      <c r="W71" s="6"/>
      <c r="X71" s="6"/>
      <c r="Y71" s="6"/>
      <c r="Z71" s="6"/>
    </row>
    <row r="72" spans="1:26">
      <c r="A72" s="80" t="s">
        <v>2352</v>
      </c>
      <c r="B72" s="262"/>
      <c r="C72" s="262"/>
      <c r="D72" s="262"/>
      <c r="E72" s="262"/>
      <c r="F72" s="262"/>
      <c r="G72" s="262"/>
      <c r="H72" s="262"/>
      <c r="I72" s="262"/>
      <c r="J72" s="262"/>
      <c r="K72" s="262"/>
      <c r="L72" s="262"/>
      <c r="M72" s="262"/>
      <c r="N72" s="262"/>
      <c r="O72" s="262"/>
      <c r="P72" s="262"/>
      <c r="Q72" s="262"/>
      <c r="R72" s="262"/>
      <c r="S72" s="262"/>
      <c r="T72" s="262"/>
      <c r="U72" s="262"/>
      <c r="V72" s="6"/>
      <c r="W72" s="6"/>
      <c r="X72" s="6"/>
      <c r="Y72" s="6"/>
      <c r="Z72" s="6"/>
    </row>
    <row r="73" spans="1:26">
      <c r="A73" s="80" t="s">
        <v>2353</v>
      </c>
      <c r="B73" s="262"/>
      <c r="C73" s="262"/>
      <c r="D73" s="262"/>
      <c r="E73" s="262"/>
      <c r="F73" s="262"/>
      <c r="G73" s="262"/>
      <c r="H73" s="262"/>
      <c r="I73" s="262"/>
      <c r="J73" s="262"/>
      <c r="K73" s="262"/>
      <c r="L73" s="262"/>
      <c r="M73" s="262"/>
      <c r="N73" s="262"/>
      <c r="O73" s="262"/>
      <c r="P73" s="262"/>
      <c r="Q73" s="262"/>
      <c r="R73" s="262"/>
      <c r="S73" s="262"/>
      <c r="T73" s="262"/>
      <c r="U73" s="262"/>
      <c r="V73" s="6"/>
      <c r="W73" s="6"/>
      <c r="X73" s="6"/>
      <c r="Y73" s="6"/>
      <c r="Z73" s="6"/>
    </row>
    <row r="74" spans="1:26">
      <c r="A74" s="80" t="s">
        <v>2354</v>
      </c>
      <c r="B74" s="262"/>
      <c r="C74" s="262"/>
      <c r="D74" s="262"/>
      <c r="E74" s="262"/>
      <c r="F74" s="262"/>
      <c r="G74" s="262"/>
      <c r="H74" s="262"/>
      <c r="I74" s="262"/>
      <c r="J74" s="262"/>
      <c r="K74" s="262"/>
      <c r="L74" s="262"/>
      <c r="M74" s="262"/>
      <c r="N74" s="262"/>
      <c r="O74" s="262"/>
      <c r="P74" s="262"/>
      <c r="Q74" s="262"/>
      <c r="R74" s="262"/>
      <c r="S74" s="262"/>
      <c r="T74" s="262"/>
      <c r="U74" s="262"/>
      <c r="V74" s="6"/>
      <c r="W74" s="6"/>
      <c r="X74" s="6"/>
      <c r="Y74" s="6"/>
      <c r="Z74" s="6"/>
    </row>
    <row r="75" spans="1:26">
      <c r="A75" s="80" t="s">
        <v>2355</v>
      </c>
      <c r="B75" s="262"/>
      <c r="C75" s="262"/>
      <c r="D75" s="262"/>
      <c r="E75" s="262"/>
      <c r="F75" s="262"/>
      <c r="G75" s="262"/>
      <c r="H75" s="262"/>
      <c r="I75" s="262"/>
      <c r="J75" s="262"/>
      <c r="K75" s="262"/>
      <c r="L75" s="262"/>
      <c r="M75" s="262"/>
      <c r="N75" s="262"/>
      <c r="O75" s="262"/>
      <c r="P75" s="262"/>
      <c r="Q75" s="262"/>
      <c r="R75" s="262"/>
      <c r="S75" s="262"/>
      <c r="T75" s="262"/>
      <c r="U75" s="262"/>
      <c r="V75" s="6"/>
      <c r="W75" s="6"/>
      <c r="X75" s="6"/>
      <c r="Y75" s="6"/>
      <c r="Z75" s="6"/>
    </row>
    <row r="76" spans="1:26">
      <c r="A76" s="80" t="s">
        <v>2356</v>
      </c>
      <c r="B76" s="262"/>
      <c r="C76" s="262"/>
      <c r="D76" s="262"/>
      <c r="E76" s="262"/>
      <c r="F76" s="262"/>
      <c r="G76" s="262"/>
      <c r="H76" s="262"/>
      <c r="I76" s="262"/>
      <c r="J76" s="262"/>
      <c r="K76" s="262"/>
      <c r="L76" s="262"/>
      <c r="M76" s="262"/>
      <c r="N76" s="262"/>
      <c r="O76" s="262"/>
      <c r="P76" s="262"/>
      <c r="Q76" s="262"/>
      <c r="R76" s="262"/>
      <c r="S76" s="262"/>
      <c r="T76" s="262"/>
      <c r="U76" s="262"/>
      <c r="V76" s="6"/>
      <c r="W76" s="6"/>
      <c r="X76" s="6"/>
      <c r="Y76" s="6"/>
      <c r="Z76" s="6"/>
    </row>
    <row r="77" spans="1:26">
      <c r="A77" s="80" t="s">
        <v>2357</v>
      </c>
      <c r="B77" s="262"/>
      <c r="C77" s="262"/>
      <c r="D77" s="262"/>
      <c r="E77" s="262"/>
      <c r="F77" s="262"/>
      <c r="G77" s="262"/>
      <c r="H77" s="262"/>
      <c r="I77" s="262"/>
      <c r="J77" s="262"/>
      <c r="K77" s="262"/>
      <c r="L77" s="262"/>
      <c r="M77" s="262"/>
      <c r="N77" s="262"/>
      <c r="O77" s="262"/>
      <c r="P77" s="262"/>
      <c r="Q77" s="262"/>
      <c r="R77" s="262"/>
      <c r="S77" s="262"/>
      <c r="T77" s="262"/>
      <c r="U77" s="262"/>
      <c r="V77" s="6"/>
      <c r="W77" s="6"/>
      <c r="X77" s="6"/>
      <c r="Y77" s="6"/>
      <c r="Z77" s="6"/>
    </row>
    <row r="78" spans="1:26">
      <c r="A78" s="264"/>
      <c r="B78" s="262"/>
      <c r="C78" s="262"/>
      <c r="D78" s="262"/>
      <c r="E78" s="262"/>
      <c r="F78" s="262"/>
      <c r="G78" s="262"/>
      <c r="H78" s="262"/>
      <c r="I78" s="262"/>
      <c r="J78" s="262"/>
      <c r="K78" s="262"/>
      <c r="L78" s="262"/>
      <c r="M78" s="262"/>
      <c r="N78" s="262"/>
      <c r="O78" s="262"/>
      <c r="P78" s="262"/>
      <c r="Q78" s="262"/>
      <c r="R78" s="262"/>
      <c r="S78" s="262"/>
      <c r="T78" s="262"/>
      <c r="U78" s="262"/>
      <c r="V78" s="6"/>
      <c r="W78" s="6"/>
      <c r="X78" s="6"/>
      <c r="Y78" s="6"/>
      <c r="Z78" s="6"/>
    </row>
    <row r="79" spans="1:26">
      <c r="A79" s="264" t="s">
        <v>2358</v>
      </c>
      <c r="B79" s="262"/>
      <c r="C79" s="262"/>
      <c r="D79" s="262"/>
      <c r="E79" s="262"/>
      <c r="F79" s="262"/>
      <c r="G79" s="262"/>
      <c r="H79" s="262"/>
      <c r="I79" s="262"/>
      <c r="J79" s="262"/>
      <c r="K79" s="262"/>
      <c r="L79" s="262"/>
      <c r="M79" s="262"/>
      <c r="N79" s="262"/>
      <c r="O79" s="262"/>
      <c r="P79" s="262"/>
      <c r="Q79" s="262"/>
      <c r="R79" s="262"/>
      <c r="S79" s="262"/>
      <c r="T79" s="262"/>
      <c r="U79" s="262"/>
      <c r="V79" s="6"/>
      <c r="W79" s="6"/>
      <c r="X79" s="6"/>
      <c r="Y79" s="6"/>
      <c r="Z79" s="6"/>
    </row>
    <row r="80" spans="1:26">
      <c r="A80" s="80" t="s">
        <v>2359</v>
      </c>
      <c r="B80" s="262"/>
      <c r="C80" s="262"/>
      <c r="D80" s="262"/>
      <c r="E80" s="262"/>
      <c r="F80" s="262"/>
      <c r="G80" s="262"/>
      <c r="H80" s="262"/>
      <c r="I80" s="262"/>
      <c r="J80" s="262"/>
      <c r="K80" s="262"/>
      <c r="L80" s="262"/>
      <c r="M80" s="262"/>
      <c r="N80" s="262"/>
      <c r="O80" s="262"/>
      <c r="P80" s="262"/>
      <c r="Q80" s="262"/>
      <c r="R80" s="262"/>
      <c r="S80" s="262"/>
      <c r="T80" s="262"/>
      <c r="U80" s="262"/>
      <c r="V80" s="6"/>
      <c r="W80" s="6"/>
      <c r="X80" s="6"/>
      <c r="Y80" s="6"/>
      <c r="Z80" s="6"/>
    </row>
    <row r="81" spans="1:26">
      <c r="A81" s="80" t="s">
        <v>2360</v>
      </c>
      <c r="B81" s="262"/>
      <c r="C81" s="262"/>
      <c r="D81" s="262"/>
      <c r="E81" s="262"/>
      <c r="F81" s="262"/>
      <c r="G81" s="262"/>
      <c r="H81" s="262"/>
      <c r="I81" s="262"/>
      <c r="J81" s="262"/>
      <c r="K81" s="262"/>
      <c r="L81" s="262"/>
      <c r="M81" s="262"/>
      <c r="N81" s="262"/>
      <c r="O81" s="262"/>
      <c r="P81" s="262"/>
      <c r="Q81" s="262"/>
      <c r="R81" s="262"/>
      <c r="S81" s="262"/>
      <c r="T81" s="262"/>
      <c r="U81" s="262"/>
      <c r="V81" s="6"/>
      <c r="W81" s="6"/>
      <c r="X81" s="6"/>
      <c r="Y81" s="6"/>
      <c r="Z81" s="6"/>
    </row>
    <row r="82" spans="1:26">
      <c r="A82" s="80" t="s">
        <v>2361</v>
      </c>
      <c r="B82" s="262"/>
      <c r="C82" s="262"/>
      <c r="D82" s="262"/>
      <c r="E82" s="262"/>
      <c r="F82" s="262"/>
      <c r="G82" s="262"/>
      <c r="H82" s="262"/>
      <c r="I82" s="262"/>
      <c r="J82" s="262"/>
      <c r="K82" s="262"/>
      <c r="L82" s="262"/>
      <c r="M82" s="262"/>
      <c r="N82" s="262"/>
      <c r="O82" s="262"/>
      <c r="P82" s="262"/>
      <c r="Q82" s="262"/>
      <c r="R82" s="262"/>
      <c r="S82" s="262"/>
      <c r="T82" s="262"/>
      <c r="U82" s="262"/>
      <c r="V82" s="6"/>
      <c r="W82" s="6"/>
      <c r="X82" s="6"/>
      <c r="Y82" s="6"/>
      <c r="Z82" s="6"/>
    </row>
    <row r="83" spans="1:26">
      <c r="A83" s="80" t="s">
        <v>2362</v>
      </c>
      <c r="B83" s="262"/>
      <c r="C83" s="262"/>
      <c r="D83" s="262"/>
      <c r="E83" s="262"/>
      <c r="F83" s="262"/>
      <c r="G83" s="262"/>
      <c r="H83" s="262"/>
      <c r="I83" s="262"/>
      <c r="J83" s="262"/>
      <c r="K83" s="262"/>
      <c r="L83" s="262"/>
      <c r="M83" s="262"/>
      <c r="N83" s="262"/>
      <c r="O83" s="262"/>
      <c r="P83" s="262"/>
      <c r="Q83" s="262"/>
      <c r="R83" s="262"/>
      <c r="S83" s="262"/>
      <c r="T83" s="262"/>
      <c r="U83" s="262"/>
      <c r="V83" s="6"/>
      <c r="W83" s="6"/>
      <c r="X83" s="6"/>
      <c r="Y83" s="6"/>
      <c r="Z83" s="6"/>
    </row>
    <row r="84" spans="1:26">
      <c r="A84" s="80" t="s">
        <v>2363</v>
      </c>
      <c r="B84" s="262"/>
      <c r="C84" s="262"/>
      <c r="D84" s="262"/>
      <c r="E84" s="262"/>
      <c r="F84" s="262"/>
      <c r="G84" s="262"/>
      <c r="H84" s="262"/>
      <c r="I84" s="262"/>
      <c r="J84" s="262"/>
      <c r="K84" s="262"/>
      <c r="L84" s="262"/>
      <c r="M84" s="262"/>
      <c r="N84" s="262"/>
      <c r="O84" s="262"/>
      <c r="P84" s="262"/>
      <c r="Q84" s="262"/>
      <c r="R84" s="262"/>
      <c r="S84" s="262"/>
      <c r="T84" s="262"/>
      <c r="U84" s="262"/>
      <c r="V84" s="6"/>
      <c r="W84" s="6"/>
      <c r="X84" s="6"/>
      <c r="Y84" s="6"/>
      <c r="Z84" s="6"/>
    </row>
    <row r="85" spans="1:26">
      <c r="A85" s="80" t="s">
        <v>2364</v>
      </c>
      <c r="B85" s="262"/>
      <c r="C85" s="262"/>
      <c r="D85" s="262"/>
      <c r="E85" s="262"/>
      <c r="F85" s="262"/>
      <c r="G85" s="262"/>
      <c r="H85" s="262"/>
      <c r="I85" s="262"/>
      <c r="J85" s="262"/>
      <c r="K85" s="262"/>
      <c r="L85" s="262"/>
      <c r="M85" s="262"/>
      <c r="N85" s="262"/>
      <c r="O85" s="262"/>
      <c r="P85" s="262"/>
      <c r="Q85" s="262"/>
      <c r="R85" s="262"/>
      <c r="S85" s="262"/>
      <c r="T85" s="262"/>
      <c r="U85" s="262"/>
      <c r="V85" s="6"/>
      <c r="W85" s="6"/>
      <c r="X85" s="6"/>
      <c r="Y85" s="6"/>
      <c r="Z85" s="6"/>
    </row>
    <row r="86" spans="1:26">
      <c r="A86" s="80" t="s">
        <v>2365</v>
      </c>
      <c r="B86" s="262"/>
      <c r="C86" s="262"/>
      <c r="D86" s="262"/>
      <c r="E86" s="262"/>
      <c r="F86" s="262"/>
      <c r="G86" s="262"/>
      <c r="H86" s="262"/>
      <c r="I86" s="262"/>
      <c r="J86" s="262"/>
      <c r="K86" s="262"/>
      <c r="L86" s="262"/>
      <c r="M86" s="262"/>
      <c r="N86" s="262"/>
      <c r="O86" s="262"/>
      <c r="P86" s="262"/>
      <c r="Q86" s="262"/>
      <c r="R86" s="262"/>
      <c r="S86" s="262"/>
      <c r="T86" s="262"/>
      <c r="U86" s="262"/>
      <c r="V86" s="6"/>
      <c r="W86" s="6"/>
      <c r="X86" s="6"/>
      <c r="Y86" s="6"/>
      <c r="Z86" s="6"/>
    </row>
    <row r="87" spans="1:26">
      <c r="A87" s="80" t="s">
        <v>2366</v>
      </c>
      <c r="B87" s="262"/>
      <c r="C87" s="262"/>
      <c r="D87" s="262"/>
      <c r="E87" s="262"/>
      <c r="F87" s="262"/>
      <c r="G87" s="262"/>
      <c r="H87" s="262"/>
      <c r="I87" s="262"/>
      <c r="J87" s="262"/>
      <c r="K87" s="262"/>
      <c r="L87" s="262"/>
      <c r="M87" s="262"/>
      <c r="N87" s="262"/>
      <c r="O87" s="262"/>
      <c r="P87" s="262"/>
      <c r="Q87" s="262"/>
      <c r="R87" s="262"/>
      <c r="S87" s="262"/>
      <c r="T87" s="262"/>
      <c r="U87" s="262"/>
      <c r="V87" s="6"/>
      <c r="W87" s="6"/>
      <c r="X87" s="6"/>
      <c r="Y87" s="6"/>
      <c r="Z87" s="6"/>
    </row>
    <row r="88" spans="1:26">
      <c r="A88" s="80" t="s">
        <v>2367</v>
      </c>
      <c r="B88" s="262"/>
      <c r="C88" s="262"/>
      <c r="D88" s="262"/>
      <c r="E88" s="262"/>
      <c r="F88" s="262"/>
      <c r="G88" s="262"/>
      <c r="H88" s="262"/>
      <c r="I88" s="262"/>
      <c r="J88" s="262"/>
      <c r="K88" s="262"/>
      <c r="L88" s="262"/>
      <c r="M88" s="262"/>
      <c r="N88" s="262"/>
      <c r="O88" s="262"/>
      <c r="P88" s="262"/>
      <c r="Q88" s="262"/>
      <c r="R88" s="262"/>
      <c r="S88" s="262"/>
      <c r="T88" s="262"/>
      <c r="U88" s="262"/>
      <c r="V88" s="6"/>
      <c r="W88" s="6"/>
      <c r="X88" s="6"/>
      <c r="Y88" s="6"/>
      <c r="Z88" s="6"/>
    </row>
    <row r="89" spans="1:26">
      <c r="A89" s="80" t="s">
        <v>2368</v>
      </c>
      <c r="B89" s="262"/>
      <c r="C89" s="262"/>
      <c r="D89" s="262"/>
      <c r="E89" s="262"/>
      <c r="F89" s="262"/>
      <c r="G89" s="262"/>
      <c r="H89" s="262"/>
      <c r="I89" s="262"/>
      <c r="J89" s="262"/>
      <c r="K89" s="262"/>
      <c r="L89" s="262"/>
      <c r="M89" s="262"/>
      <c r="N89" s="262"/>
      <c r="O89" s="262"/>
      <c r="P89" s="262"/>
      <c r="Q89" s="262"/>
      <c r="R89" s="262"/>
      <c r="S89" s="262"/>
      <c r="T89" s="262"/>
      <c r="U89" s="262"/>
      <c r="V89" s="6"/>
      <c r="W89" s="6"/>
      <c r="X89" s="6"/>
      <c r="Y89" s="6"/>
      <c r="Z89" s="6"/>
    </row>
    <row r="90" spans="1:26">
      <c r="A90" s="80" t="s">
        <v>2369</v>
      </c>
      <c r="B90" s="262"/>
      <c r="C90" s="262"/>
      <c r="D90" s="262"/>
      <c r="E90" s="262"/>
      <c r="F90" s="262"/>
      <c r="G90" s="262"/>
      <c r="H90" s="262"/>
      <c r="I90" s="262"/>
      <c r="J90" s="262"/>
      <c r="K90" s="262"/>
      <c r="L90" s="262"/>
      <c r="M90" s="262"/>
      <c r="N90" s="262"/>
      <c r="O90" s="262"/>
      <c r="P90" s="262"/>
      <c r="Q90" s="262"/>
      <c r="R90" s="262"/>
      <c r="S90" s="262"/>
      <c r="T90" s="262"/>
      <c r="U90" s="262"/>
      <c r="V90" s="6"/>
      <c r="W90" s="6"/>
      <c r="X90" s="6"/>
      <c r="Y90" s="6"/>
      <c r="Z90" s="6"/>
    </row>
    <row r="91" spans="1:26">
      <c r="A91" s="80" t="s">
        <v>2370</v>
      </c>
      <c r="B91" s="262"/>
      <c r="C91" s="262"/>
      <c r="D91" s="262"/>
      <c r="E91" s="262"/>
      <c r="F91" s="262"/>
      <c r="G91" s="262"/>
      <c r="H91" s="262"/>
      <c r="I91" s="262"/>
      <c r="J91" s="262"/>
      <c r="K91" s="262"/>
      <c r="L91" s="262"/>
      <c r="M91" s="262"/>
      <c r="N91" s="262"/>
      <c r="O91" s="262"/>
      <c r="P91" s="262"/>
      <c r="Q91" s="262"/>
      <c r="R91" s="262"/>
      <c r="S91" s="262"/>
      <c r="T91" s="262"/>
      <c r="U91" s="262"/>
      <c r="V91" s="6"/>
      <c r="W91" s="6"/>
      <c r="X91" s="6"/>
      <c r="Y91" s="6"/>
      <c r="Z91" s="6"/>
    </row>
    <row r="92" spans="1:26">
      <c r="A92" s="80" t="s">
        <v>2371</v>
      </c>
      <c r="B92" s="262"/>
      <c r="C92" s="262"/>
      <c r="D92" s="262"/>
      <c r="E92" s="262"/>
      <c r="F92" s="262"/>
      <c r="G92" s="262"/>
      <c r="H92" s="262"/>
      <c r="I92" s="262"/>
      <c r="J92" s="262"/>
      <c r="K92" s="262"/>
      <c r="L92" s="262"/>
      <c r="M92" s="262"/>
      <c r="N92" s="262"/>
      <c r="O92" s="262"/>
      <c r="P92" s="262"/>
      <c r="Q92" s="262"/>
      <c r="R92" s="262"/>
      <c r="S92" s="262"/>
      <c r="T92" s="262"/>
      <c r="U92" s="262"/>
      <c r="V92" s="6"/>
      <c r="W92" s="6"/>
      <c r="X92" s="6"/>
      <c r="Y92" s="6"/>
      <c r="Z92" s="6"/>
    </row>
    <row r="93" spans="1:26">
      <c r="A93" s="80" t="s">
        <v>2372</v>
      </c>
      <c r="B93" s="262"/>
      <c r="C93" s="262"/>
      <c r="D93" s="262"/>
      <c r="E93" s="262"/>
      <c r="F93" s="262"/>
      <c r="G93" s="262"/>
      <c r="H93" s="262"/>
      <c r="I93" s="262"/>
      <c r="J93" s="262"/>
      <c r="K93" s="262"/>
      <c r="L93" s="262"/>
      <c r="M93" s="262"/>
      <c r="N93" s="262"/>
      <c r="O93" s="262"/>
      <c r="P93" s="262"/>
      <c r="Q93" s="262"/>
      <c r="R93" s="262"/>
      <c r="S93" s="262"/>
      <c r="T93" s="262"/>
      <c r="U93" s="262"/>
      <c r="V93" s="6"/>
      <c r="W93" s="6"/>
      <c r="X93" s="6"/>
      <c r="Y93" s="6"/>
      <c r="Z93" s="6"/>
    </row>
    <row r="94" spans="1:26">
      <c r="A94" s="80" t="s">
        <v>2373</v>
      </c>
      <c r="B94" s="262"/>
      <c r="C94" s="262"/>
      <c r="D94" s="262"/>
      <c r="E94" s="262"/>
      <c r="F94" s="262"/>
      <c r="G94" s="262"/>
      <c r="H94" s="262"/>
      <c r="I94" s="262"/>
      <c r="J94" s="262"/>
      <c r="K94" s="262"/>
      <c r="L94" s="262"/>
      <c r="M94" s="262"/>
      <c r="N94" s="262"/>
      <c r="O94" s="262"/>
      <c r="P94" s="262"/>
      <c r="Q94" s="262"/>
      <c r="R94" s="262"/>
      <c r="S94" s="262"/>
      <c r="T94" s="262"/>
      <c r="U94" s="262"/>
      <c r="V94" s="6"/>
      <c r="W94" s="6"/>
      <c r="X94" s="6"/>
      <c r="Y94" s="6"/>
      <c r="Z94" s="6"/>
    </row>
    <row r="95" spans="1:26">
      <c r="A95" s="264"/>
      <c r="B95" s="262"/>
      <c r="C95" s="262"/>
      <c r="D95" s="262"/>
      <c r="E95" s="262"/>
      <c r="F95" s="262"/>
      <c r="G95" s="262"/>
      <c r="H95" s="262"/>
      <c r="I95" s="262"/>
      <c r="J95" s="262"/>
      <c r="K95" s="262"/>
      <c r="L95" s="262"/>
      <c r="M95" s="262"/>
      <c r="N95" s="262"/>
      <c r="O95" s="262"/>
      <c r="P95" s="262"/>
      <c r="Q95" s="262"/>
      <c r="R95" s="262"/>
      <c r="S95" s="262"/>
      <c r="T95" s="262"/>
      <c r="U95" s="262"/>
      <c r="V95" s="6"/>
      <c r="W95" s="6"/>
      <c r="X95" s="6"/>
      <c r="Y95" s="6"/>
      <c r="Z95" s="6"/>
    </row>
    <row r="96" spans="1:26">
      <c r="A96" s="264" t="s">
        <v>2374</v>
      </c>
      <c r="B96" s="262"/>
      <c r="C96" s="262"/>
      <c r="D96" s="262"/>
      <c r="E96" s="262"/>
      <c r="F96" s="262"/>
      <c r="G96" s="262"/>
      <c r="H96" s="262"/>
      <c r="I96" s="262"/>
      <c r="J96" s="262"/>
      <c r="K96" s="262"/>
      <c r="L96" s="262"/>
      <c r="M96" s="262"/>
      <c r="N96" s="262"/>
      <c r="O96" s="262"/>
      <c r="P96" s="262"/>
      <c r="Q96" s="262"/>
      <c r="R96" s="262"/>
      <c r="S96" s="262"/>
      <c r="T96" s="262"/>
      <c r="U96" s="262"/>
      <c r="V96" s="6"/>
      <c r="W96" s="6"/>
      <c r="X96" s="6"/>
      <c r="Y96" s="6"/>
      <c r="Z96" s="6"/>
    </row>
    <row r="97" spans="1:26">
      <c r="A97" s="80" t="s">
        <v>2375</v>
      </c>
      <c r="B97" s="262"/>
      <c r="C97" s="262"/>
      <c r="D97" s="262"/>
      <c r="E97" s="262"/>
      <c r="F97" s="262"/>
      <c r="G97" s="262"/>
      <c r="H97" s="262"/>
      <c r="I97" s="262"/>
      <c r="J97" s="262"/>
      <c r="K97" s="262"/>
      <c r="L97" s="262"/>
      <c r="M97" s="262"/>
      <c r="N97" s="262"/>
      <c r="O97" s="262"/>
      <c r="P97" s="262"/>
      <c r="Q97" s="262"/>
      <c r="R97" s="262"/>
      <c r="S97" s="262"/>
      <c r="T97" s="262"/>
      <c r="U97" s="262"/>
      <c r="V97" s="6"/>
      <c r="W97" s="6"/>
      <c r="X97" s="6"/>
      <c r="Y97" s="6"/>
      <c r="Z97" s="6"/>
    </row>
    <row r="98" spans="1:26">
      <c r="A98" s="80" t="s">
        <v>2376</v>
      </c>
      <c r="B98" s="262"/>
      <c r="C98" s="262"/>
      <c r="D98" s="262"/>
      <c r="E98" s="262"/>
      <c r="F98" s="262"/>
      <c r="G98" s="262"/>
      <c r="H98" s="262"/>
      <c r="I98" s="262"/>
      <c r="J98" s="262"/>
      <c r="K98" s="262"/>
      <c r="L98" s="262"/>
      <c r="M98" s="262"/>
      <c r="N98" s="262"/>
      <c r="O98" s="262"/>
      <c r="P98" s="262"/>
      <c r="Q98" s="262"/>
      <c r="R98" s="262"/>
      <c r="S98" s="262"/>
      <c r="T98" s="262"/>
      <c r="U98" s="262"/>
      <c r="V98" s="6"/>
      <c r="W98" s="6"/>
      <c r="X98" s="6"/>
      <c r="Y98" s="6"/>
      <c r="Z98" s="6"/>
    </row>
    <row r="99" spans="1:26">
      <c r="A99" s="80" t="s">
        <v>2377</v>
      </c>
      <c r="B99" s="262"/>
      <c r="C99" s="262"/>
      <c r="D99" s="262"/>
      <c r="E99" s="262"/>
      <c r="F99" s="262"/>
      <c r="G99" s="262"/>
      <c r="H99" s="262"/>
      <c r="I99" s="262"/>
      <c r="J99" s="262"/>
      <c r="K99" s="262"/>
      <c r="L99" s="262"/>
      <c r="M99" s="262"/>
      <c r="N99" s="262"/>
      <c r="O99" s="262"/>
      <c r="P99" s="262"/>
      <c r="Q99" s="262"/>
      <c r="R99" s="262"/>
      <c r="S99" s="262"/>
      <c r="T99" s="262"/>
      <c r="U99" s="262"/>
      <c r="V99" s="6"/>
      <c r="W99" s="6"/>
      <c r="X99" s="6"/>
      <c r="Y99" s="6"/>
      <c r="Z99" s="6"/>
    </row>
    <row r="100" spans="1:26">
      <c r="A100" s="80" t="s">
        <v>2378</v>
      </c>
      <c r="B100" s="262"/>
      <c r="C100" s="262"/>
      <c r="D100" s="262"/>
      <c r="E100" s="262"/>
      <c r="F100" s="262"/>
      <c r="G100" s="262"/>
      <c r="H100" s="262"/>
      <c r="I100" s="262"/>
      <c r="J100" s="262"/>
      <c r="K100" s="262"/>
      <c r="L100" s="262"/>
      <c r="M100" s="262"/>
      <c r="N100" s="262"/>
      <c r="O100" s="262"/>
      <c r="P100" s="262"/>
      <c r="Q100" s="262"/>
      <c r="R100" s="262"/>
      <c r="S100" s="262"/>
      <c r="T100" s="262"/>
      <c r="U100" s="262"/>
      <c r="V100" s="6"/>
      <c r="W100" s="6"/>
      <c r="X100" s="6"/>
      <c r="Y100" s="6"/>
      <c r="Z100" s="6"/>
    </row>
    <row r="101" spans="1:26">
      <c r="A101" s="80" t="s">
        <v>2379</v>
      </c>
      <c r="B101" s="262"/>
      <c r="C101" s="262"/>
      <c r="D101" s="262"/>
      <c r="E101" s="262"/>
      <c r="F101" s="262"/>
      <c r="G101" s="262"/>
      <c r="H101" s="262"/>
      <c r="I101" s="262"/>
      <c r="J101" s="262"/>
      <c r="K101" s="262"/>
      <c r="L101" s="262"/>
      <c r="M101" s="262"/>
      <c r="N101" s="262"/>
      <c r="O101" s="262"/>
      <c r="P101" s="262"/>
      <c r="Q101" s="262"/>
      <c r="R101" s="262"/>
      <c r="S101" s="262"/>
      <c r="T101" s="262"/>
      <c r="U101" s="262"/>
      <c r="V101" s="6"/>
      <c r="W101" s="6"/>
      <c r="X101" s="6"/>
      <c r="Y101" s="6"/>
      <c r="Z101" s="6"/>
    </row>
    <row r="102" spans="1:26">
      <c r="A102" s="80" t="s">
        <v>2380</v>
      </c>
      <c r="B102" s="262"/>
      <c r="C102" s="262"/>
      <c r="D102" s="262"/>
      <c r="E102" s="262"/>
      <c r="F102" s="262"/>
      <c r="G102" s="262"/>
      <c r="H102" s="262"/>
      <c r="I102" s="262"/>
      <c r="J102" s="262"/>
      <c r="K102" s="262"/>
      <c r="L102" s="262"/>
      <c r="M102" s="262"/>
      <c r="N102" s="262"/>
      <c r="O102" s="262"/>
      <c r="P102" s="262"/>
      <c r="Q102" s="262"/>
      <c r="R102" s="262"/>
      <c r="S102" s="262"/>
      <c r="T102" s="262"/>
      <c r="U102" s="262"/>
      <c r="V102" s="6"/>
      <c r="W102" s="6"/>
      <c r="X102" s="6"/>
      <c r="Y102" s="6"/>
      <c r="Z102" s="6"/>
    </row>
    <row r="103" spans="1:26">
      <c r="A103" s="80" t="s">
        <v>2381</v>
      </c>
      <c r="B103" s="262"/>
      <c r="C103" s="262"/>
      <c r="D103" s="262"/>
      <c r="E103" s="262"/>
      <c r="F103" s="262"/>
      <c r="G103" s="262"/>
      <c r="H103" s="262"/>
      <c r="I103" s="262"/>
      <c r="J103" s="262"/>
      <c r="K103" s="262"/>
      <c r="L103" s="262"/>
      <c r="M103" s="262"/>
      <c r="N103" s="262"/>
      <c r="O103" s="262"/>
      <c r="P103" s="262"/>
      <c r="Q103" s="262"/>
      <c r="R103" s="262"/>
      <c r="S103" s="262"/>
      <c r="T103" s="262"/>
      <c r="U103" s="262"/>
      <c r="V103" s="6"/>
      <c r="W103" s="6"/>
      <c r="X103" s="6"/>
      <c r="Y103" s="6"/>
      <c r="Z103" s="6"/>
    </row>
    <row r="104" spans="1:26">
      <c r="A104" s="80" t="s">
        <v>2382</v>
      </c>
      <c r="B104" s="262"/>
      <c r="C104" s="262"/>
      <c r="D104" s="262"/>
      <c r="E104" s="262"/>
      <c r="F104" s="262"/>
      <c r="G104" s="262"/>
      <c r="H104" s="262"/>
      <c r="I104" s="262"/>
      <c r="J104" s="262"/>
      <c r="K104" s="262"/>
      <c r="L104" s="262"/>
      <c r="M104" s="262"/>
      <c r="N104" s="262"/>
      <c r="O104" s="262"/>
      <c r="P104" s="262"/>
      <c r="Q104" s="262"/>
      <c r="R104" s="262"/>
      <c r="S104" s="262"/>
      <c r="T104" s="262"/>
      <c r="U104" s="262"/>
      <c r="V104" s="6"/>
      <c r="W104" s="6"/>
      <c r="X104" s="6"/>
      <c r="Y104" s="6"/>
      <c r="Z104" s="6"/>
    </row>
    <row r="105" spans="1:26">
      <c r="A105" s="80" t="s">
        <v>2383</v>
      </c>
      <c r="B105" s="262"/>
      <c r="C105" s="262"/>
      <c r="D105" s="262"/>
      <c r="E105" s="262"/>
      <c r="F105" s="262"/>
      <c r="G105" s="262"/>
      <c r="H105" s="262"/>
      <c r="I105" s="262"/>
      <c r="J105" s="262"/>
      <c r="K105" s="262"/>
      <c r="L105" s="262"/>
      <c r="M105" s="262"/>
      <c r="N105" s="262"/>
      <c r="O105" s="262"/>
      <c r="P105" s="262"/>
      <c r="Q105" s="262"/>
      <c r="R105" s="262"/>
      <c r="S105" s="262"/>
      <c r="T105" s="262"/>
      <c r="U105" s="262"/>
      <c r="V105" s="6"/>
      <c r="W105" s="6"/>
      <c r="X105" s="6"/>
      <c r="Y105" s="6"/>
      <c r="Z105" s="6"/>
    </row>
    <row r="106" spans="1:26">
      <c r="A106" s="80" t="s">
        <v>2384</v>
      </c>
      <c r="B106" s="262"/>
      <c r="C106" s="262"/>
      <c r="D106" s="262"/>
      <c r="E106" s="262"/>
      <c r="F106" s="262"/>
      <c r="G106" s="262"/>
      <c r="H106" s="262"/>
      <c r="I106" s="262"/>
      <c r="J106" s="262"/>
      <c r="K106" s="262"/>
      <c r="L106" s="262"/>
      <c r="M106" s="262"/>
      <c r="N106" s="262"/>
      <c r="O106" s="262"/>
      <c r="P106" s="262"/>
      <c r="Q106" s="262"/>
      <c r="R106" s="262"/>
      <c r="S106" s="262"/>
      <c r="T106" s="262"/>
      <c r="U106" s="262"/>
      <c r="V106" s="6"/>
      <c r="W106" s="6"/>
      <c r="X106" s="6"/>
      <c r="Y106" s="6"/>
      <c r="Z106" s="6"/>
    </row>
    <row r="107" spans="1:26">
      <c r="A107" s="80" t="s">
        <v>2385</v>
      </c>
      <c r="B107" s="262"/>
      <c r="C107" s="262"/>
      <c r="D107" s="262"/>
      <c r="E107" s="262"/>
      <c r="F107" s="262"/>
      <c r="G107" s="262"/>
      <c r="H107" s="262"/>
      <c r="I107" s="262"/>
      <c r="J107" s="262"/>
      <c r="K107" s="262"/>
      <c r="L107" s="262"/>
      <c r="M107" s="262"/>
      <c r="N107" s="262"/>
      <c r="O107" s="262"/>
      <c r="P107" s="262"/>
      <c r="Q107" s="262"/>
      <c r="R107" s="262"/>
      <c r="S107" s="262"/>
      <c r="T107" s="262"/>
      <c r="U107" s="262"/>
      <c r="V107" s="6"/>
      <c r="W107" s="6"/>
      <c r="X107" s="6"/>
      <c r="Y107" s="6"/>
      <c r="Z107" s="6"/>
    </row>
    <row r="108" spans="1:26">
      <c r="A108" s="80" t="s">
        <v>2386</v>
      </c>
      <c r="B108" s="262"/>
      <c r="C108" s="262"/>
      <c r="D108" s="262"/>
      <c r="E108" s="262"/>
      <c r="F108" s="262"/>
      <c r="G108" s="262"/>
      <c r="H108" s="262"/>
      <c r="I108" s="262"/>
      <c r="J108" s="262"/>
      <c r="K108" s="262"/>
      <c r="L108" s="262"/>
      <c r="M108" s="262"/>
      <c r="N108" s="262"/>
      <c r="O108" s="262"/>
      <c r="P108" s="262"/>
      <c r="Q108" s="262"/>
      <c r="R108" s="262"/>
      <c r="S108" s="262"/>
      <c r="T108" s="262"/>
      <c r="U108" s="262"/>
      <c r="V108" s="6"/>
      <c r="W108" s="6"/>
      <c r="X108" s="6"/>
      <c r="Y108" s="6"/>
      <c r="Z108" s="6"/>
    </row>
    <row r="109" spans="1:26">
      <c r="A109" s="80" t="s">
        <v>2387</v>
      </c>
      <c r="B109" s="262"/>
      <c r="C109" s="262"/>
      <c r="D109" s="262"/>
      <c r="E109" s="262"/>
      <c r="F109" s="262"/>
      <c r="G109" s="262"/>
      <c r="H109" s="262"/>
      <c r="I109" s="262"/>
      <c r="J109" s="262"/>
      <c r="K109" s="262"/>
      <c r="L109" s="262"/>
      <c r="M109" s="262"/>
      <c r="N109" s="262"/>
      <c r="O109" s="262"/>
      <c r="P109" s="262"/>
      <c r="Q109" s="262"/>
      <c r="R109" s="262"/>
      <c r="S109" s="262"/>
      <c r="T109" s="262"/>
      <c r="U109" s="262"/>
      <c r="V109" s="6"/>
      <c r="W109" s="6"/>
      <c r="X109" s="6"/>
      <c r="Y109" s="6"/>
      <c r="Z109" s="6"/>
    </row>
    <row r="110" spans="1:26">
      <c r="A110" s="80" t="s">
        <v>2388</v>
      </c>
      <c r="B110" s="262"/>
      <c r="C110" s="262"/>
      <c r="D110" s="262"/>
      <c r="E110" s="262"/>
      <c r="F110" s="262"/>
      <c r="G110" s="262"/>
      <c r="H110" s="262"/>
      <c r="I110" s="262"/>
      <c r="J110" s="262"/>
      <c r="K110" s="262"/>
      <c r="L110" s="262"/>
      <c r="M110" s="262"/>
      <c r="N110" s="262"/>
      <c r="O110" s="262"/>
      <c r="P110" s="262"/>
      <c r="Q110" s="262"/>
      <c r="R110" s="262"/>
      <c r="S110" s="262"/>
      <c r="T110" s="262"/>
      <c r="U110" s="262"/>
      <c r="V110" s="6"/>
      <c r="W110" s="6"/>
      <c r="X110" s="6"/>
      <c r="Y110" s="6"/>
      <c r="Z110" s="6"/>
    </row>
    <row r="111" spans="1:26">
      <c r="A111" s="80" t="s">
        <v>2389</v>
      </c>
      <c r="B111" s="262"/>
      <c r="C111" s="262"/>
      <c r="D111" s="262"/>
      <c r="E111" s="262"/>
      <c r="F111" s="262"/>
      <c r="G111" s="262"/>
      <c r="H111" s="262"/>
      <c r="I111" s="262"/>
      <c r="J111" s="262"/>
      <c r="K111" s="262"/>
      <c r="L111" s="262"/>
      <c r="M111" s="262"/>
      <c r="N111" s="262"/>
      <c r="O111" s="262"/>
      <c r="P111" s="262"/>
      <c r="Q111" s="262"/>
      <c r="R111" s="262"/>
      <c r="S111" s="262"/>
      <c r="T111" s="262"/>
      <c r="U111" s="262"/>
      <c r="V111" s="6"/>
      <c r="W111" s="6"/>
      <c r="X111" s="6"/>
      <c r="Y111" s="6"/>
      <c r="Z111" s="6"/>
    </row>
    <row r="112" spans="1:26">
      <c r="A112" s="80" t="s">
        <v>2390</v>
      </c>
      <c r="B112" s="262"/>
      <c r="C112" s="262"/>
      <c r="D112" s="262"/>
      <c r="E112" s="262"/>
      <c r="F112" s="262"/>
      <c r="G112" s="262"/>
      <c r="H112" s="262"/>
      <c r="I112" s="262"/>
      <c r="J112" s="262"/>
      <c r="K112" s="262"/>
      <c r="L112" s="262"/>
      <c r="M112" s="262"/>
      <c r="N112" s="262"/>
      <c r="O112" s="262"/>
      <c r="P112" s="262"/>
      <c r="Q112" s="262"/>
      <c r="R112" s="262"/>
      <c r="S112" s="262"/>
      <c r="T112" s="262"/>
      <c r="U112" s="262"/>
      <c r="V112" s="6"/>
      <c r="W112" s="6"/>
      <c r="X112" s="6"/>
      <c r="Y112" s="6"/>
      <c r="Z112" s="6"/>
    </row>
    <row r="113" spans="1:26">
      <c r="A113" s="80" t="s">
        <v>2391</v>
      </c>
      <c r="B113" s="262"/>
      <c r="C113" s="262"/>
      <c r="D113" s="262"/>
      <c r="E113" s="262"/>
      <c r="F113" s="262"/>
      <c r="G113" s="262"/>
      <c r="H113" s="262"/>
      <c r="I113" s="262"/>
      <c r="J113" s="262"/>
      <c r="K113" s="262"/>
      <c r="L113" s="262"/>
      <c r="M113" s="262"/>
      <c r="N113" s="262"/>
      <c r="O113" s="262"/>
      <c r="P113" s="262"/>
      <c r="Q113" s="262"/>
      <c r="R113" s="262"/>
      <c r="S113" s="262"/>
      <c r="T113" s="262"/>
      <c r="U113" s="262"/>
      <c r="V113" s="6"/>
      <c r="W113" s="6"/>
      <c r="X113" s="6"/>
      <c r="Y113" s="6"/>
      <c r="Z113" s="6"/>
    </row>
    <row r="114" spans="1:26">
      <c r="A114" s="264"/>
      <c r="B114" s="262"/>
      <c r="C114" s="262"/>
      <c r="D114" s="262"/>
      <c r="E114" s="262"/>
      <c r="F114" s="262"/>
      <c r="G114" s="262"/>
      <c r="H114" s="262"/>
      <c r="I114" s="262"/>
      <c r="J114" s="262"/>
      <c r="K114" s="262"/>
      <c r="L114" s="262"/>
      <c r="M114" s="262"/>
      <c r="N114" s="262"/>
      <c r="O114" s="262"/>
      <c r="P114" s="262"/>
      <c r="Q114" s="262"/>
      <c r="R114" s="262"/>
      <c r="S114" s="262"/>
      <c r="T114" s="262"/>
      <c r="U114" s="262"/>
      <c r="V114" s="6"/>
      <c r="W114" s="6"/>
      <c r="X114" s="6"/>
      <c r="Y114" s="6"/>
      <c r="Z114" s="6"/>
    </row>
    <row r="115" spans="1:26">
      <c r="A115" s="264" t="s">
        <v>2392</v>
      </c>
      <c r="B115" s="262"/>
      <c r="C115" s="262"/>
      <c r="D115" s="262"/>
      <c r="E115" s="262"/>
      <c r="F115" s="262"/>
      <c r="G115" s="262"/>
      <c r="H115" s="262"/>
      <c r="I115" s="262"/>
      <c r="J115" s="262"/>
      <c r="K115" s="262"/>
      <c r="L115" s="262"/>
      <c r="M115" s="262"/>
      <c r="N115" s="262"/>
      <c r="O115" s="262"/>
      <c r="P115" s="262"/>
      <c r="Q115" s="262"/>
      <c r="R115" s="262"/>
      <c r="S115" s="262"/>
      <c r="T115" s="262"/>
      <c r="U115" s="262"/>
      <c r="V115" s="6"/>
      <c r="W115" s="6"/>
      <c r="X115" s="6"/>
      <c r="Y115" s="6"/>
      <c r="Z115" s="6"/>
    </row>
    <row r="116" spans="1:26">
      <c r="A116" s="80" t="s">
        <v>2393</v>
      </c>
      <c r="B116" s="262"/>
      <c r="C116" s="262"/>
      <c r="D116" s="262"/>
      <c r="E116" s="262"/>
      <c r="F116" s="262"/>
      <c r="G116" s="262"/>
      <c r="H116" s="262"/>
      <c r="I116" s="262"/>
      <c r="J116" s="262"/>
      <c r="K116" s="262"/>
      <c r="L116" s="262"/>
      <c r="M116" s="262"/>
      <c r="N116" s="262"/>
      <c r="O116" s="262"/>
      <c r="P116" s="262"/>
      <c r="Q116" s="262"/>
      <c r="R116" s="262"/>
      <c r="S116" s="262"/>
      <c r="T116" s="262"/>
      <c r="U116" s="262"/>
      <c r="V116" s="6"/>
      <c r="W116" s="6"/>
      <c r="X116" s="6"/>
      <c r="Y116" s="6"/>
      <c r="Z116" s="6"/>
    </row>
    <row r="117" spans="1:26">
      <c r="A117" s="80" t="s">
        <v>2394</v>
      </c>
      <c r="B117" s="262"/>
      <c r="C117" s="262"/>
      <c r="D117" s="262"/>
      <c r="E117" s="262"/>
      <c r="F117" s="262"/>
      <c r="G117" s="262"/>
      <c r="H117" s="262"/>
      <c r="I117" s="262"/>
      <c r="J117" s="262"/>
      <c r="K117" s="262"/>
      <c r="L117" s="262"/>
      <c r="M117" s="262"/>
      <c r="N117" s="262"/>
      <c r="O117" s="262"/>
      <c r="P117" s="262"/>
      <c r="Q117" s="262"/>
      <c r="R117" s="262"/>
      <c r="S117" s="262"/>
      <c r="T117" s="262"/>
      <c r="U117" s="262"/>
      <c r="V117" s="6"/>
      <c r="W117" s="6"/>
      <c r="X117" s="6"/>
      <c r="Y117" s="6"/>
      <c r="Z117" s="6"/>
    </row>
    <row r="118" spans="1:26">
      <c r="A118" s="80" t="s">
        <v>2395</v>
      </c>
      <c r="B118" s="262"/>
      <c r="C118" s="262"/>
      <c r="D118" s="262"/>
      <c r="E118" s="262"/>
      <c r="F118" s="262"/>
      <c r="G118" s="262"/>
      <c r="H118" s="262"/>
      <c r="I118" s="262"/>
      <c r="J118" s="262"/>
      <c r="K118" s="262"/>
      <c r="L118" s="262"/>
      <c r="M118" s="262"/>
      <c r="N118" s="262"/>
      <c r="O118" s="262"/>
      <c r="P118" s="262"/>
      <c r="Q118" s="262"/>
      <c r="R118" s="262"/>
      <c r="S118" s="262"/>
      <c r="T118" s="262"/>
      <c r="U118" s="262"/>
      <c r="V118" s="6"/>
      <c r="W118" s="6"/>
      <c r="X118" s="6"/>
      <c r="Y118" s="6"/>
      <c r="Z118" s="6"/>
    </row>
    <row r="119" spans="1:26">
      <c r="A119" s="80" t="s">
        <v>2396</v>
      </c>
      <c r="B119" s="262"/>
      <c r="C119" s="262"/>
      <c r="D119" s="262"/>
      <c r="E119" s="262"/>
      <c r="F119" s="262"/>
      <c r="G119" s="262"/>
      <c r="H119" s="262"/>
      <c r="I119" s="262"/>
      <c r="J119" s="262"/>
      <c r="K119" s="262"/>
      <c r="L119" s="262"/>
      <c r="M119" s="262"/>
      <c r="N119" s="262"/>
      <c r="O119" s="262"/>
      <c r="P119" s="262"/>
      <c r="Q119" s="262"/>
      <c r="R119" s="262"/>
      <c r="S119" s="262"/>
      <c r="T119" s="262"/>
      <c r="U119" s="262"/>
      <c r="V119" s="6"/>
      <c r="W119" s="6"/>
      <c r="X119" s="6"/>
      <c r="Y119" s="6"/>
      <c r="Z119" s="6"/>
    </row>
    <row r="120" spans="1:26">
      <c r="A120" s="80" t="s">
        <v>2397</v>
      </c>
      <c r="B120" s="262"/>
      <c r="C120" s="262"/>
      <c r="D120" s="262"/>
      <c r="E120" s="262"/>
      <c r="F120" s="262"/>
      <c r="G120" s="262"/>
      <c r="H120" s="262"/>
      <c r="I120" s="262"/>
      <c r="J120" s="262"/>
      <c r="K120" s="262"/>
      <c r="L120" s="262"/>
      <c r="M120" s="262"/>
      <c r="N120" s="262"/>
      <c r="O120" s="262"/>
      <c r="P120" s="262"/>
      <c r="Q120" s="262"/>
      <c r="R120" s="262"/>
      <c r="S120" s="262"/>
      <c r="T120" s="262"/>
      <c r="U120" s="262"/>
      <c r="V120" s="6"/>
      <c r="W120" s="6"/>
      <c r="X120" s="6"/>
      <c r="Y120" s="6"/>
      <c r="Z120" s="6"/>
    </row>
    <row r="121" spans="1:26">
      <c r="A121" s="80" t="s">
        <v>2398</v>
      </c>
      <c r="B121" s="262"/>
      <c r="C121" s="262"/>
      <c r="D121" s="262"/>
      <c r="E121" s="262"/>
      <c r="F121" s="262"/>
      <c r="G121" s="262"/>
      <c r="H121" s="262"/>
      <c r="I121" s="262"/>
      <c r="J121" s="262"/>
      <c r="K121" s="262"/>
      <c r="L121" s="262"/>
      <c r="M121" s="262"/>
      <c r="N121" s="262"/>
      <c r="O121" s="262"/>
      <c r="P121" s="262"/>
      <c r="Q121" s="262"/>
      <c r="R121" s="262"/>
      <c r="S121" s="262"/>
      <c r="T121" s="262"/>
      <c r="U121" s="262"/>
      <c r="V121" s="6"/>
      <c r="W121" s="6"/>
      <c r="X121" s="6"/>
      <c r="Y121" s="6"/>
      <c r="Z121" s="6"/>
    </row>
    <row r="122" spans="1:26">
      <c r="A122" s="80" t="s">
        <v>2399</v>
      </c>
      <c r="B122" s="262"/>
      <c r="C122" s="262"/>
      <c r="D122" s="262"/>
      <c r="E122" s="262"/>
      <c r="F122" s="262"/>
      <c r="G122" s="262"/>
      <c r="H122" s="262"/>
      <c r="I122" s="262"/>
      <c r="J122" s="262"/>
      <c r="K122" s="262"/>
      <c r="L122" s="262"/>
      <c r="M122" s="262"/>
      <c r="N122" s="262"/>
      <c r="O122" s="262"/>
      <c r="P122" s="262"/>
      <c r="Q122" s="262"/>
      <c r="R122" s="262"/>
      <c r="S122" s="262"/>
      <c r="T122" s="262"/>
      <c r="U122" s="262"/>
      <c r="V122" s="6"/>
      <c r="W122" s="6"/>
      <c r="X122" s="6"/>
      <c r="Y122" s="6"/>
      <c r="Z122" s="6"/>
    </row>
    <row r="123" spans="1:26">
      <c r="A123" s="80" t="s">
        <v>2400</v>
      </c>
      <c r="B123" s="262"/>
      <c r="C123" s="262"/>
      <c r="D123" s="262"/>
      <c r="E123" s="262"/>
      <c r="F123" s="262"/>
      <c r="G123" s="262"/>
      <c r="H123" s="262"/>
      <c r="I123" s="262"/>
      <c r="J123" s="262"/>
      <c r="K123" s="262"/>
      <c r="L123" s="262"/>
      <c r="M123" s="262"/>
      <c r="N123" s="262"/>
      <c r="O123" s="262"/>
      <c r="P123" s="262"/>
      <c r="Q123" s="262"/>
      <c r="R123" s="262"/>
      <c r="S123" s="262"/>
      <c r="T123" s="262"/>
      <c r="U123" s="262"/>
      <c r="V123" s="6"/>
      <c r="W123" s="6"/>
      <c r="X123" s="6"/>
      <c r="Y123" s="6"/>
      <c r="Z123" s="6"/>
    </row>
    <row r="124" spans="1:26">
      <c r="A124" s="80" t="s">
        <v>2401</v>
      </c>
      <c r="B124" s="262"/>
      <c r="C124" s="262"/>
      <c r="D124" s="262"/>
      <c r="E124" s="262"/>
      <c r="F124" s="262"/>
      <c r="G124" s="262"/>
      <c r="H124" s="262"/>
      <c r="I124" s="262"/>
      <c r="J124" s="262"/>
      <c r="K124" s="262"/>
      <c r="L124" s="262"/>
      <c r="M124" s="262"/>
      <c r="N124" s="262"/>
      <c r="O124" s="262"/>
      <c r="P124" s="262"/>
      <c r="Q124" s="262"/>
      <c r="R124" s="262"/>
      <c r="S124" s="262"/>
      <c r="T124" s="262"/>
      <c r="U124" s="262"/>
      <c r="V124" s="6"/>
      <c r="W124" s="6"/>
      <c r="X124" s="6"/>
      <c r="Y124" s="6"/>
      <c r="Z124" s="6"/>
    </row>
    <row r="125" spans="1:26">
      <c r="A125" s="80" t="s">
        <v>2402</v>
      </c>
      <c r="B125" s="262"/>
      <c r="C125" s="262"/>
      <c r="D125" s="262"/>
      <c r="E125" s="262"/>
      <c r="F125" s="262"/>
      <c r="G125" s="262"/>
      <c r="H125" s="262"/>
      <c r="I125" s="262"/>
      <c r="J125" s="262"/>
      <c r="K125" s="262"/>
      <c r="L125" s="262"/>
      <c r="M125" s="262"/>
      <c r="N125" s="262"/>
      <c r="O125" s="262"/>
      <c r="P125" s="262"/>
      <c r="Q125" s="262"/>
      <c r="R125" s="262"/>
      <c r="S125" s="262"/>
      <c r="T125" s="262"/>
      <c r="U125" s="262"/>
      <c r="V125" s="6"/>
      <c r="W125" s="6"/>
      <c r="X125" s="6"/>
      <c r="Y125" s="6"/>
      <c r="Z125" s="6"/>
    </row>
    <row r="126" spans="1:26">
      <c r="A126" s="80" t="s">
        <v>2403</v>
      </c>
      <c r="B126" s="262"/>
      <c r="C126" s="262"/>
      <c r="D126" s="262"/>
      <c r="E126" s="262"/>
      <c r="F126" s="262"/>
      <c r="G126" s="262"/>
      <c r="H126" s="262"/>
      <c r="I126" s="262"/>
      <c r="J126" s="262"/>
      <c r="K126" s="262"/>
      <c r="L126" s="262"/>
      <c r="M126" s="262"/>
      <c r="N126" s="262"/>
      <c r="O126" s="262"/>
      <c r="P126" s="262"/>
      <c r="Q126" s="262"/>
      <c r="R126" s="262"/>
      <c r="S126" s="262"/>
      <c r="T126" s="262"/>
      <c r="U126" s="262"/>
      <c r="V126" s="6"/>
      <c r="W126" s="6"/>
      <c r="X126" s="6"/>
      <c r="Y126" s="6"/>
      <c r="Z126" s="6"/>
    </row>
    <row r="127" spans="1:26">
      <c r="A127" s="80" t="s">
        <v>2404</v>
      </c>
      <c r="B127" s="262"/>
      <c r="C127" s="262"/>
      <c r="D127" s="262"/>
      <c r="E127" s="262"/>
      <c r="F127" s="262"/>
      <c r="G127" s="262"/>
      <c r="H127" s="262"/>
      <c r="I127" s="262"/>
      <c r="J127" s="262"/>
      <c r="K127" s="262"/>
      <c r="L127" s="262"/>
      <c r="M127" s="262"/>
      <c r="N127" s="262"/>
      <c r="O127" s="262"/>
      <c r="P127" s="262"/>
      <c r="Q127" s="262"/>
      <c r="R127" s="262"/>
      <c r="S127" s="262"/>
      <c r="T127" s="262"/>
      <c r="U127" s="262"/>
      <c r="V127" s="6"/>
      <c r="W127" s="6"/>
      <c r="X127" s="6"/>
      <c r="Y127" s="6"/>
      <c r="Z127" s="6"/>
    </row>
    <row r="128" spans="1:26">
      <c r="A128" s="261" t="s">
        <v>53</v>
      </c>
      <c r="B128" s="262"/>
      <c r="C128" s="262"/>
      <c r="D128" s="262"/>
      <c r="E128" s="262"/>
      <c r="F128" s="262"/>
      <c r="G128" s="262"/>
      <c r="H128" s="262"/>
      <c r="I128" s="262"/>
      <c r="J128" s="262"/>
      <c r="K128" s="262"/>
      <c r="L128" s="262"/>
      <c r="M128" s="262"/>
      <c r="N128" s="262"/>
      <c r="O128" s="262"/>
      <c r="P128" s="262"/>
      <c r="Q128" s="262"/>
      <c r="R128" s="262"/>
      <c r="S128" s="262"/>
      <c r="T128" s="262"/>
      <c r="U128" s="262"/>
      <c r="V128" s="6"/>
      <c r="W128" s="6"/>
      <c r="X128" s="6"/>
      <c r="Y128" s="6"/>
      <c r="Z128" s="6"/>
    </row>
    <row r="129" spans="1:26" hidden="1">
      <c r="A129" s="262"/>
      <c r="B129" s="262"/>
      <c r="C129" s="262"/>
      <c r="D129" s="262"/>
      <c r="E129" s="262"/>
      <c r="F129" s="262"/>
      <c r="G129" s="262"/>
      <c r="H129" s="262"/>
      <c r="I129" s="262"/>
      <c r="J129" s="262"/>
      <c r="K129" s="262"/>
      <c r="L129" s="262"/>
      <c r="M129" s="262"/>
      <c r="N129" s="262"/>
      <c r="O129" s="262"/>
      <c r="P129" s="262"/>
      <c r="Q129" s="262"/>
      <c r="R129" s="262"/>
      <c r="S129" s="262"/>
      <c r="T129" s="262"/>
      <c r="U129" s="262"/>
      <c r="V129" s="6"/>
      <c r="W129" s="6"/>
      <c r="X129" s="6"/>
      <c r="Y129" s="6"/>
      <c r="Z129" s="6"/>
    </row>
    <row r="130" spans="1:26" hidden="1">
      <c r="A130" s="262"/>
      <c r="B130" s="262"/>
      <c r="C130" s="262"/>
      <c r="D130" s="262"/>
      <c r="E130" s="262"/>
      <c r="F130" s="262"/>
      <c r="G130" s="262"/>
      <c r="H130" s="262"/>
      <c r="I130" s="262"/>
      <c r="J130" s="262"/>
      <c r="K130" s="262"/>
      <c r="L130" s="262"/>
      <c r="M130" s="262"/>
      <c r="N130" s="262"/>
      <c r="O130" s="262"/>
      <c r="P130" s="262"/>
      <c r="Q130" s="262"/>
      <c r="R130" s="262"/>
      <c r="S130" s="262"/>
      <c r="T130" s="262"/>
      <c r="U130" s="262"/>
      <c r="V130" s="6"/>
      <c r="W130" s="6"/>
      <c r="X130" s="6"/>
      <c r="Y130" s="6"/>
      <c r="Z130" s="6"/>
    </row>
    <row r="131" spans="1:26" hidden="1">
      <c r="A131" s="262"/>
      <c r="B131" s="262"/>
      <c r="C131" s="262"/>
      <c r="D131" s="262"/>
      <c r="E131" s="262"/>
      <c r="F131" s="262"/>
      <c r="G131" s="262"/>
      <c r="H131" s="262"/>
      <c r="I131" s="262"/>
      <c r="J131" s="262"/>
      <c r="K131" s="262"/>
      <c r="L131" s="262"/>
      <c r="M131" s="262"/>
      <c r="N131" s="262"/>
      <c r="O131" s="262"/>
      <c r="P131" s="262"/>
      <c r="Q131" s="262"/>
      <c r="R131" s="262"/>
      <c r="S131" s="262"/>
      <c r="T131" s="262"/>
      <c r="U131" s="262"/>
      <c r="V131" s="6"/>
      <c r="W131" s="6"/>
      <c r="X131" s="6"/>
      <c r="Y131" s="6"/>
      <c r="Z131" s="6"/>
    </row>
    <row r="132" spans="1:26" hidden="1">
      <c r="A132" s="262"/>
      <c r="B132" s="262"/>
      <c r="C132" s="262"/>
      <c r="D132" s="262"/>
      <c r="E132" s="262"/>
      <c r="F132" s="262"/>
      <c r="G132" s="262"/>
      <c r="H132" s="262"/>
      <c r="I132" s="262"/>
      <c r="J132" s="262"/>
      <c r="K132" s="262"/>
      <c r="L132" s="262"/>
      <c r="M132" s="262"/>
      <c r="N132" s="262"/>
      <c r="O132" s="262"/>
      <c r="P132" s="262"/>
      <c r="Q132" s="262"/>
      <c r="R132" s="262"/>
      <c r="S132" s="262"/>
      <c r="T132" s="262"/>
      <c r="U132" s="262"/>
      <c r="V132" s="6"/>
      <c r="W132" s="6"/>
      <c r="X132" s="6"/>
      <c r="Y132" s="6"/>
      <c r="Z132" s="6"/>
    </row>
    <row r="133" spans="1:26" hidden="1">
      <c r="A133" s="262"/>
      <c r="B133" s="262"/>
      <c r="C133" s="262"/>
      <c r="D133" s="262"/>
      <c r="E133" s="262"/>
      <c r="F133" s="262"/>
      <c r="G133" s="262"/>
      <c r="H133" s="262"/>
      <c r="I133" s="262"/>
      <c r="J133" s="262"/>
      <c r="K133" s="262"/>
      <c r="L133" s="262"/>
      <c r="M133" s="262"/>
      <c r="N133" s="262"/>
      <c r="O133" s="262"/>
      <c r="P133" s="262"/>
      <c r="Q133" s="262"/>
      <c r="R133" s="262"/>
      <c r="S133" s="262"/>
      <c r="T133" s="262"/>
      <c r="U133" s="262"/>
      <c r="V133" s="6"/>
      <c r="W133" s="6"/>
      <c r="X133" s="6"/>
      <c r="Y133" s="6"/>
      <c r="Z133" s="6"/>
    </row>
    <row r="134" spans="1:26" hidden="1">
      <c r="A134" s="262"/>
      <c r="B134" s="262"/>
      <c r="C134" s="262"/>
      <c r="D134" s="262"/>
      <c r="E134" s="262"/>
      <c r="F134" s="262"/>
      <c r="G134" s="262"/>
      <c r="H134" s="262"/>
      <c r="I134" s="262"/>
      <c r="J134" s="262"/>
      <c r="K134" s="262"/>
      <c r="L134" s="262"/>
      <c r="M134" s="262"/>
      <c r="N134" s="262"/>
      <c r="O134" s="262"/>
      <c r="P134" s="262"/>
      <c r="Q134" s="262"/>
      <c r="R134" s="262"/>
      <c r="S134" s="262"/>
      <c r="T134" s="262"/>
      <c r="U134" s="262"/>
      <c r="V134" s="6"/>
      <c r="W134" s="6"/>
      <c r="X134" s="6"/>
      <c r="Y134" s="6"/>
      <c r="Z134" s="6"/>
    </row>
    <row r="135" spans="1:26" hidden="1">
      <c r="A135" s="262"/>
      <c r="B135" s="262"/>
      <c r="C135" s="262"/>
      <c r="D135" s="262"/>
      <c r="E135" s="262"/>
      <c r="F135" s="262"/>
      <c r="G135" s="262"/>
      <c r="H135" s="262"/>
      <c r="I135" s="262"/>
      <c r="J135" s="262"/>
      <c r="K135" s="262"/>
      <c r="L135" s="262"/>
      <c r="M135" s="262"/>
      <c r="N135" s="262"/>
      <c r="O135" s="262"/>
      <c r="P135" s="262"/>
      <c r="Q135" s="262"/>
      <c r="R135" s="262"/>
      <c r="S135" s="262"/>
      <c r="T135" s="262"/>
      <c r="U135" s="262"/>
      <c r="V135" s="6"/>
      <c r="W135" s="6"/>
      <c r="X135" s="6"/>
      <c r="Y135" s="6"/>
      <c r="Z135" s="6"/>
    </row>
    <row r="136" spans="1:26" hidden="1">
      <c r="A136" s="262"/>
      <c r="B136" s="262"/>
      <c r="C136" s="262"/>
      <c r="D136" s="262"/>
      <c r="E136" s="262"/>
      <c r="F136" s="262"/>
      <c r="G136" s="262"/>
      <c r="H136" s="262"/>
      <c r="I136" s="262"/>
      <c r="J136" s="262"/>
      <c r="K136" s="262"/>
      <c r="L136" s="262"/>
      <c r="M136" s="262"/>
      <c r="N136" s="262"/>
      <c r="O136" s="262"/>
      <c r="P136" s="262"/>
      <c r="Q136" s="262"/>
      <c r="R136" s="262"/>
      <c r="S136" s="262"/>
      <c r="T136" s="262"/>
      <c r="U136" s="262"/>
      <c r="V136" s="6"/>
      <c r="W136" s="6"/>
      <c r="X136" s="6"/>
      <c r="Y136" s="6"/>
      <c r="Z136" s="6"/>
    </row>
    <row r="137" spans="1:26" hidden="1">
      <c r="A137" s="262"/>
      <c r="B137" s="262"/>
      <c r="C137" s="262"/>
      <c r="D137" s="262"/>
      <c r="E137" s="262"/>
      <c r="F137" s="262"/>
      <c r="G137" s="262"/>
      <c r="H137" s="262"/>
      <c r="I137" s="262"/>
      <c r="J137" s="262"/>
      <c r="K137" s="262"/>
      <c r="L137" s="262"/>
      <c r="M137" s="262"/>
      <c r="N137" s="262"/>
      <c r="O137" s="262"/>
      <c r="P137" s="262"/>
      <c r="Q137" s="262"/>
      <c r="R137" s="262"/>
      <c r="S137" s="262"/>
      <c r="T137" s="262"/>
      <c r="U137" s="262"/>
      <c r="V137" s="6"/>
      <c r="W137" s="6"/>
      <c r="X137" s="6"/>
      <c r="Y137" s="6"/>
      <c r="Z137" s="6"/>
    </row>
    <row r="138" spans="1:26" hidden="1">
      <c r="A138" s="262"/>
      <c r="B138" s="262"/>
      <c r="C138" s="262"/>
      <c r="D138" s="262"/>
      <c r="E138" s="262"/>
      <c r="F138" s="262"/>
      <c r="G138" s="262"/>
      <c r="H138" s="262"/>
      <c r="I138" s="262"/>
      <c r="J138" s="262"/>
      <c r="K138" s="262"/>
      <c r="L138" s="262"/>
      <c r="M138" s="262"/>
      <c r="N138" s="262"/>
      <c r="O138" s="262"/>
      <c r="P138" s="262"/>
      <c r="Q138" s="262"/>
      <c r="R138" s="262"/>
      <c r="S138" s="262"/>
      <c r="T138" s="262"/>
      <c r="U138" s="262"/>
      <c r="V138" s="6"/>
      <c r="W138" s="6"/>
      <c r="X138" s="6"/>
      <c r="Y138" s="6"/>
      <c r="Z138" s="6"/>
    </row>
    <row r="139" spans="1:26" hidden="1">
      <c r="A139" s="262"/>
      <c r="B139" s="262"/>
      <c r="C139" s="262"/>
      <c r="D139" s="262"/>
      <c r="E139" s="262"/>
      <c r="F139" s="262"/>
      <c r="G139" s="262"/>
      <c r="H139" s="262"/>
      <c r="I139" s="262"/>
      <c r="J139" s="262"/>
      <c r="K139" s="262"/>
      <c r="L139" s="262"/>
      <c r="M139" s="262"/>
      <c r="N139" s="262"/>
      <c r="O139" s="262"/>
      <c r="P139" s="262"/>
      <c r="Q139" s="262"/>
      <c r="R139" s="262"/>
      <c r="S139" s="262"/>
      <c r="T139" s="262"/>
      <c r="U139" s="262"/>
      <c r="V139" s="6"/>
      <c r="W139" s="6"/>
      <c r="X139" s="6"/>
      <c r="Y139" s="6"/>
      <c r="Z139" s="6"/>
    </row>
    <row r="140" spans="1:26" hidden="1">
      <c r="A140" s="262"/>
      <c r="B140" s="262"/>
      <c r="C140" s="262"/>
      <c r="D140" s="262"/>
      <c r="E140" s="262"/>
      <c r="F140" s="262"/>
      <c r="G140" s="262"/>
      <c r="H140" s="262"/>
      <c r="I140" s="262"/>
      <c r="J140" s="262"/>
      <c r="K140" s="262"/>
      <c r="L140" s="262"/>
      <c r="M140" s="262"/>
      <c r="N140" s="262"/>
      <c r="O140" s="262"/>
      <c r="P140" s="262"/>
      <c r="Q140" s="262"/>
      <c r="R140" s="262"/>
      <c r="S140" s="262"/>
      <c r="T140" s="262"/>
      <c r="U140" s="262"/>
      <c r="V140" s="6"/>
      <c r="W140" s="6"/>
      <c r="X140" s="6"/>
      <c r="Y140" s="6"/>
      <c r="Z140" s="6"/>
    </row>
    <row r="141" spans="1:26" hidden="1">
      <c r="A141" s="262"/>
      <c r="B141" s="262"/>
      <c r="C141" s="262"/>
      <c r="D141" s="262"/>
      <c r="E141" s="262"/>
      <c r="F141" s="262"/>
      <c r="G141" s="262"/>
      <c r="H141" s="262"/>
      <c r="I141" s="262"/>
      <c r="J141" s="262"/>
      <c r="K141" s="262"/>
      <c r="L141" s="262"/>
      <c r="M141" s="262"/>
      <c r="N141" s="262"/>
      <c r="O141" s="262"/>
      <c r="P141" s="262"/>
      <c r="Q141" s="262"/>
      <c r="R141" s="262"/>
      <c r="S141" s="262"/>
      <c r="T141" s="262"/>
      <c r="U141" s="262"/>
      <c r="V141" s="6"/>
      <c r="W141" s="6"/>
      <c r="X141" s="6"/>
      <c r="Y141" s="6"/>
      <c r="Z141" s="6"/>
    </row>
    <row r="142" spans="1:26" hidden="1">
      <c r="A142" s="262"/>
      <c r="B142" s="262"/>
      <c r="C142" s="262"/>
      <c r="D142" s="262"/>
      <c r="E142" s="262"/>
      <c r="F142" s="262"/>
      <c r="G142" s="262"/>
      <c r="H142" s="262"/>
      <c r="I142" s="262"/>
      <c r="J142" s="262"/>
      <c r="K142" s="262"/>
      <c r="L142" s="262"/>
      <c r="M142" s="262"/>
      <c r="N142" s="262"/>
      <c r="O142" s="262"/>
      <c r="P142" s="262"/>
      <c r="Q142" s="262"/>
      <c r="R142" s="262"/>
      <c r="S142" s="262"/>
      <c r="T142" s="262"/>
      <c r="U142" s="262"/>
      <c r="V142" s="6"/>
      <c r="W142" s="6"/>
      <c r="X142" s="6"/>
      <c r="Y142" s="6"/>
      <c r="Z142" s="6"/>
    </row>
    <row r="143" spans="1:26" hidden="1">
      <c r="A143" s="262"/>
      <c r="B143" s="262"/>
      <c r="C143" s="262"/>
      <c r="D143" s="262"/>
      <c r="E143" s="262"/>
      <c r="F143" s="262"/>
      <c r="G143" s="262"/>
      <c r="H143" s="262"/>
      <c r="I143" s="262"/>
      <c r="J143" s="262"/>
      <c r="K143" s="262"/>
      <c r="L143" s="262"/>
      <c r="M143" s="262"/>
      <c r="N143" s="262"/>
      <c r="O143" s="262"/>
      <c r="P143" s="262"/>
      <c r="Q143" s="262"/>
      <c r="R143" s="262"/>
      <c r="S143" s="262"/>
      <c r="T143" s="262"/>
      <c r="U143" s="262"/>
      <c r="V143" s="6"/>
      <c r="W143" s="6"/>
      <c r="X143" s="6"/>
      <c r="Y143" s="6"/>
      <c r="Z143" s="6"/>
    </row>
    <row r="144" spans="1:26" hidden="1">
      <c r="A144" s="262"/>
      <c r="B144" s="262"/>
      <c r="C144" s="262"/>
      <c r="D144" s="262"/>
      <c r="E144" s="262"/>
      <c r="F144" s="262"/>
      <c r="G144" s="262"/>
      <c r="H144" s="262"/>
      <c r="I144" s="262"/>
      <c r="J144" s="262"/>
      <c r="K144" s="262"/>
      <c r="L144" s="262"/>
      <c r="M144" s="262"/>
      <c r="N144" s="262"/>
      <c r="O144" s="262"/>
      <c r="P144" s="262"/>
      <c r="Q144" s="262"/>
      <c r="R144" s="262"/>
      <c r="S144" s="262"/>
      <c r="T144" s="262"/>
      <c r="U144" s="262"/>
      <c r="V144" s="6"/>
      <c r="W144" s="6"/>
      <c r="X144" s="6"/>
      <c r="Y144" s="6"/>
      <c r="Z144" s="6"/>
    </row>
    <row r="145" spans="1:26" hidden="1">
      <c r="A145" s="262"/>
      <c r="B145" s="262"/>
      <c r="C145" s="262"/>
      <c r="D145" s="262"/>
      <c r="E145" s="262"/>
      <c r="F145" s="262"/>
      <c r="G145" s="262"/>
      <c r="H145" s="262"/>
      <c r="I145" s="262"/>
      <c r="J145" s="262"/>
      <c r="K145" s="262"/>
      <c r="L145" s="262"/>
      <c r="M145" s="262"/>
      <c r="N145" s="262"/>
      <c r="O145" s="262"/>
      <c r="P145" s="262"/>
      <c r="Q145" s="262"/>
      <c r="R145" s="262"/>
      <c r="S145" s="262"/>
      <c r="T145" s="262"/>
      <c r="U145" s="262"/>
      <c r="V145" s="6"/>
      <c r="W145" s="6"/>
      <c r="X145" s="6"/>
      <c r="Y145" s="6"/>
      <c r="Z145" s="6"/>
    </row>
    <row r="146" spans="1:26" hidden="1">
      <c r="A146" s="262"/>
      <c r="B146" s="262"/>
      <c r="C146" s="262"/>
      <c r="D146" s="262"/>
      <c r="E146" s="262"/>
      <c r="F146" s="262"/>
      <c r="G146" s="262"/>
      <c r="H146" s="262"/>
      <c r="I146" s="262"/>
      <c r="J146" s="262"/>
      <c r="K146" s="262"/>
      <c r="L146" s="262"/>
      <c r="M146" s="262"/>
      <c r="N146" s="262"/>
      <c r="O146" s="262"/>
      <c r="P146" s="262"/>
      <c r="Q146" s="262"/>
      <c r="R146" s="262"/>
      <c r="S146" s="262"/>
      <c r="T146" s="262"/>
      <c r="U146" s="262"/>
      <c r="V146" s="6"/>
      <c r="W146" s="6"/>
      <c r="X146" s="6"/>
      <c r="Y146" s="6"/>
      <c r="Z146" s="6"/>
    </row>
    <row r="147" spans="1:26" hidden="1">
      <c r="A147" s="262"/>
      <c r="B147" s="262"/>
      <c r="C147" s="262"/>
      <c r="D147" s="262"/>
      <c r="E147" s="262"/>
      <c r="F147" s="262"/>
      <c r="G147" s="262"/>
      <c r="H147" s="262"/>
      <c r="I147" s="262"/>
      <c r="J147" s="262"/>
      <c r="K147" s="262"/>
      <c r="L147" s="262"/>
      <c r="M147" s="262"/>
      <c r="N147" s="262"/>
      <c r="O147" s="262"/>
      <c r="P147" s="262"/>
      <c r="Q147" s="262"/>
      <c r="R147" s="262"/>
      <c r="S147" s="262"/>
      <c r="T147" s="262"/>
      <c r="U147" s="262"/>
      <c r="V147" s="6"/>
      <c r="W147" s="6"/>
      <c r="X147" s="6"/>
      <c r="Y147" s="6"/>
      <c r="Z147" s="6"/>
    </row>
    <row r="148" spans="1:26" hidden="1">
      <c r="A148" s="262"/>
      <c r="B148" s="262"/>
      <c r="C148" s="262"/>
      <c r="D148" s="262"/>
      <c r="E148" s="262"/>
      <c r="F148" s="262"/>
      <c r="G148" s="262"/>
      <c r="H148" s="262"/>
      <c r="I148" s="262"/>
      <c r="J148" s="262"/>
      <c r="K148" s="262"/>
      <c r="L148" s="262"/>
      <c r="M148" s="262"/>
      <c r="N148" s="262"/>
      <c r="O148" s="262"/>
      <c r="P148" s="262"/>
      <c r="Q148" s="262"/>
      <c r="R148" s="262"/>
      <c r="S148" s="262"/>
      <c r="T148" s="262"/>
      <c r="U148" s="262"/>
      <c r="V148" s="6"/>
      <c r="W148" s="6"/>
      <c r="X148" s="6"/>
      <c r="Y148" s="6"/>
      <c r="Z148" s="6"/>
    </row>
    <row r="149" spans="1:26" hidden="1">
      <c r="A149" s="262"/>
      <c r="B149" s="262"/>
      <c r="C149" s="262"/>
      <c r="D149" s="262"/>
      <c r="E149" s="262"/>
      <c r="F149" s="262"/>
      <c r="G149" s="262"/>
      <c r="H149" s="262"/>
      <c r="I149" s="262"/>
      <c r="J149" s="262"/>
      <c r="K149" s="262"/>
      <c r="L149" s="262"/>
      <c r="M149" s="262"/>
      <c r="N149" s="262"/>
      <c r="O149" s="262"/>
      <c r="P149" s="262"/>
      <c r="Q149" s="262"/>
      <c r="R149" s="262"/>
      <c r="S149" s="262"/>
      <c r="T149" s="262"/>
      <c r="U149" s="262"/>
      <c r="V149" s="6"/>
      <c r="W149" s="6"/>
      <c r="X149" s="6"/>
      <c r="Y149" s="6"/>
      <c r="Z149" s="6"/>
    </row>
    <row r="150" spans="1:26" hidden="1">
      <c r="A150" s="262"/>
      <c r="B150" s="262"/>
      <c r="C150" s="262"/>
      <c r="D150" s="262"/>
      <c r="E150" s="262"/>
      <c r="F150" s="262"/>
      <c r="G150" s="262"/>
      <c r="H150" s="262"/>
      <c r="I150" s="262"/>
      <c r="J150" s="262"/>
      <c r="K150" s="262"/>
      <c r="L150" s="262"/>
      <c r="M150" s="262"/>
      <c r="N150" s="262"/>
      <c r="O150" s="262"/>
      <c r="P150" s="262"/>
      <c r="Q150" s="262"/>
      <c r="R150" s="262"/>
      <c r="S150" s="262"/>
      <c r="T150" s="262"/>
      <c r="U150" s="262"/>
      <c r="V150" s="6"/>
      <c r="W150" s="6"/>
      <c r="X150" s="6"/>
      <c r="Y150" s="6"/>
      <c r="Z150" s="6"/>
    </row>
    <row r="151" spans="1:26" hidden="1">
      <c r="A151" s="262"/>
      <c r="B151" s="262"/>
      <c r="C151" s="262"/>
      <c r="D151" s="262"/>
      <c r="E151" s="262"/>
      <c r="F151" s="262"/>
      <c r="G151" s="262"/>
      <c r="H151" s="262"/>
      <c r="I151" s="262"/>
      <c r="J151" s="262"/>
      <c r="K151" s="262"/>
      <c r="L151" s="262"/>
      <c r="M151" s="262"/>
      <c r="N151" s="262"/>
      <c r="O151" s="262"/>
      <c r="P151" s="262"/>
      <c r="Q151" s="262"/>
      <c r="R151" s="262"/>
      <c r="S151" s="262"/>
      <c r="T151" s="262"/>
      <c r="U151" s="262"/>
      <c r="V151" s="6"/>
      <c r="W151" s="6"/>
      <c r="X151" s="6"/>
      <c r="Y151" s="6"/>
      <c r="Z151" s="6"/>
    </row>
    <row r="152" spans="1:26" hidden="1">
      <c r="A152" s="262"/>
      <c r="B152" s="262"/>
      <c r="C152" s="262"/>
      <c r="D152" s="262"/>
      <c r="E152" s="262"/>
      <c r="F152" s="262"/>
      <c r="G152" s="262"/>
      <c r="H152" s="262"/>
      <c r="I152" s="262"/>
      <c r="J152" s="262"/>
      <c r="K152" s="262"/>
      <c r="L152" s="262"/>
      <c r="M152" s="262"/>
      <c r="N152" s="262"/>
      <c r="O152" s="262"/>
      <c r="P152" s="262"/>
      <c r="Q152" s="262"/>
      <c r="R152" s="262"/>
      <c r="S152" s="262"/>
      <c r="T152" s="262"/>
      <c r="U152" s="262"/>
      <c r="V152" s="6"/>
      <c r="W152" s="6"/>
      <c r="X152" s="6"/>
      <c r="Y152" s="6"/>
      <c r="Z152" s="6"/>
    </row>
    <row r="153" spans="1:26" hidden="1">
      <c r="A153" s="262"/>
      <c r="B153" s="262"/>
      <c r="C153" s="262"/>
      <c r="D153" s="262"/>
      <c r="E153" s="262"/>
      <c r="F153" s="262"/>
      <c r="G153" s="262"/>
      <c r="H153" s="262"/>
      <c r="I153" s="262"/>
      <c r="J153" s="262"/>
      <c r="K153" s="262"/>
      <c r="L153" s="262"/>
      <c r="M153" s="262"/>
      <c r="N153" s="262"/>
      <c r="O153" s="262"/>
      <c r="P153" s="262"/>
      <c r="Q153" s="262"/>
      <c r="R153" s="262"/>
      <c r="S153" s="262"/>
      <c r="T153" s="262"/>
      <c r="U153" s="262"/>
      <c r="V153" s="6"/>
      <c r="W153" s="6"/>
      <c r="X153" s="6"/>
      <c r="Y153" s="6"/>
      <c r="Z153" s="6"/>
    </row>
    <row r="154" spans="1:26" hidden="1">
      <c r="A154" s="262"/>
      <c r="B154" s="262"/>
      <c r="C154" s="262"/>
      <c r="D154" s="262"/>
      <c r="E154" s="262"/>
      <c r="F154" s="262"/>
      <c r="G154" s="262"/>
      <c r="H154" s="262"/>
      <c r="I154" s="262"/>
      <c r="J154" s="262"/>
      <c r="K154" s="262"/>
      <c r="L154" s="262"/>
      <c r="M154" s="262"/>
      <c r="N154" s="262"/>
      <c r="O154" s="262"/>
      <c r="P154" s="262"/>
      <c r="Q154" s="262"/>
      <c r="R154" s="262"/>
      <c r="S154" s="262"/>
      <c r="T154" s="262"/>
      <c r="U154" s="262"/>
      <c r="V154" s="6"/>
      <c r="W154" s="6"/>
      <c r="X154" s="6"/>
      <c r="Y154" s="6"/>
      <c r="Z154" s="6"/>
    </row>
    <row r="155" spans="1:26" hidden="1">
      <c r="A155" s="262"/>
      <c r="B155" s="262"/>
      <c r="C155" s="262"/>
      <c r="D155" s="262"/>
      <c r="E155" s="262"/>
      <c r="F155" s="262"/>
      <c r="G155" s="262"/>
      <c r="H155" s="262"/>
      <c r="I155" s="262"/>
      <c r="J155" s="262"/>
      <c r="K155" s="262"/>
      <c r="L155" s="262"/>
      <c r="M155" s="262"/>
      <c r="N155" s="262"/>
      <c r="O155" s="262"/>
      <c r="P155" s="262"/>
      <c r="Q155" s="262"/>
      <c r="R155" s="262"/>
      <c r="S155" s="262"/>
      <c r="T155" s="262"/>
      <c r="U155" s="262"/>
      <c r="V155" s="6"/>
      <c r="W155" s="6"/>
      <c r="X155" s="6"/>
      <c r="Y155" s="6"/>
      <c r="Z155" s="6"/>
    </row>
    <row r="156" spans="1:26" hidden="1">
      <c r="A156" s="262"/>
      <c r="B156" s="262"/>
      <c r="C156" s="262"/>
      <c r="D156" s="262"/>
      <c r="E156" s="262"/>
      <c r="F156" s="262"/>
      <c r="G156" s="262"/>
      <c r="H156" s="262"/>
      <c r="I156" s="262"/>
      <c r="J156" s="262"/>
      <c r="K156" s="262"/>
      <c r="L156" s="262"/>
      <c r="M156" s="262"/>
      <c r="N156" s="262"/>
      <c r="O156" s="262"/>
      <c r="P156" s="262"/>
      <c r="Q156" s="262"/>
      <c r="R156" s="262"/>
      <c r="S156" s="262"/>
      <c r="T156" s="262"/>
      <c r="U156" s="262"/>
      <c r="V156" s="6"/>
      <c r="W156" s="6"/>
      <c r="X156" s="6"/>
      <c r="Y156" s="6"/>
      <c r="Z156" s="6"/>
    </row>
    <row r="157" spans="1:26" hidden="1">
      <c r="A157" s="262"/>
      <c r="B157" s="262"/>
      <c r="C157" s="262"/>
      <c r="D157" s="262"/>
      <c r="E157" s="262"/>
      <c r="F157" s="262"/>
      <c r="G157" s="262"/>
      <c r="H157" s="262"/>
      <c r="I157" s="262"/>
      <c r="J157" s="262"/>
      <c r="K157" s="262"/>
      <c r="L157" s="262"/>
      <c r="M157" s="262"/>
      <c r="N157" s="262"/>
      <c r="O157" s="262"/>
      <c r="P157" s="262"/>
      <c r="Q157" s="262"/>
      <c r="R157" s="262"/>
      <c r="S157" s="262"/>
      <c r="T157" s="262"/>
      <c r="U157" s="262"/>
      <c r="V157" s="6"/>
      <c r="W157" s="6"/>
      <c r="X157" s="6"/>
      <c r="Y157" s="6"/>
      <c r="Z157" s="6"/>
    </row>
    <row r="158" spans="1:26" hidden="1">
      <c r="A158" s="262"/>
      <c r="B158" s="262"/>
      <c r="C158" s="262"/>
      <c r="D158" s="262"/>
      <c r="E158" s="262"/>
      <c r="F158" s="262"/>
      <c r="G158" s="262"/>
      <c r="H158" s="262"/>
      <c r="I158" s="262"/>
      <c r="J158" s="262"/>
      <c r="K158" s="262"/>
      <c r="L158" s="262"/>
      <c r="M158" s="262"/>
      <c r="N158" s="262"/>
      <c r="O158" s="262"/>
      <c r="P158" s="262"/>
      <c r="Q158" s="262"/>
      <c r="R158" s="262"/>
      <c r="S158" s="262"/>
      <c r="T158" s="262"/>
      <c r="U158" s="262"/>
      <c r="V158" s="6"/>
      <c r="W158" s="6"/>
      <c r="X158" s="6"/>
      <c r="Y158" s="6"/>
      <c r="Z158" s="6"/>
    </row>
    <row r="159" spans="1:26" hidden="1">
      <c r="A159" s="262"/>
      <c r="B159" s="262"/>
      <c r="C159" s="262"/>
      <c r="D159" s="262"/>
      <c r="E159" s="262"/>
      <c r="F159" s="262"/>
      <c r="G159" s="262"/>
      <c r="H159" s="262"/>
      <c r="I159" s="262"/>
      <c r="J159" s="262"/>
      <c r="K159" s="262"/>
      <c r="L159" s="262"/>
      <c r="M159" s="262"/>
      <c r="N159" s="262"/>
      <c r="O159" s="262"/>
      <c r="P159" s="262"/>
      <c r="Q159" s="262"/>
      <c r="R159" s="262"/>
      <c r="S159" s="262"/>
      <c r="T159" s="262"/>
      <c r="U159" s="262"/>
      <c r="V159" s="6"/>
      <c r="W159" s="6"/>
      <c r="X159" s="6"/>
      <c r="Y159" s="6"/>
      <c r="Z159" s="6"/>
    </row>
    <row r="160" spans="1:26" hidden="1">
      <c r="A160" s="262"/>
      <c r="B160" s="262"/>
      <c r="C160" s="262"/>
      <c r="D160" s="262"/>
      <c r="E160" s="262"/>
      <c r="F160" s="262"/>
      <c r="G160" s="262"/>
      <c r="H160" s="262"/>
      <c r="I160" s="262"/>
      <c r="J160" s="262"/>
      <c r="K160" s="262"/>
      <c r="L160" s="262"/>
      <c r="M160" s="262"/>
      <c r="N160" s="262"/>
      <c r="O160" s="262"/>
      <c r="P160" s="262"/>
      <c r="Q160" s="262"/>
      <c r="R160" s="262"/>
      <c r="S160" s="262"/>
      <c r="T160" s="262"/>
      <c r="U160" s="262"/>
      <c r="V160" s="6"/>
      <c r="W160" s="6"/>
      <c r="X160" s="6"/>
      <c r="Y160" s="6"/>
      <c r="Z160" s="6"/>
    </row>
    <row r="161" spans="1:26" hidden="1">
      <c r="A161" s="262"/>
      <c r="B161" s="262"/>
      <c r="C161" s="262"/>
      <c r="D161" s="262"/>
      <c r="E161" s="262"/>
      <c r="F161" s="262"/>
      <c r="G161" s="262"/>
      <c r="H161" s="262"/>
      <c r="I161" s="262"/>
      <c r="J161" s="262"/>
      <c r="K161" s="262"/>
      <c r="L161" s="262"/>
      <c r="M161" s="262"/>
      <c r="N161" s="262"/>
      <c r="O161" s="262"/>
      <c r="P161" s="262"/>
      <c r="Q161" s="262"/>
      <c r="R161" s="262"/>
      <c r="S161" s="262"/>
      <c r="T161" s="262"/>
      <c r="U161" s="262"/>
      <c r="V161" s="6"/>
      <c r="W161" s="6"/>
      <c r="X161" s="6"/>
      <c r="Y161" s="6"/>
      <c r="Z161" s="6"/>
    </row>
    <row r="162" spans="1:26" hidden="1">
      <c r="A162" s="262"/>
      <c r="B162" s="262"/>
      <c r="C162" s="262"/>
      <c r="D162" s="262"/>
      <c r="E162" s="262"/>
      <c r="F162" s="262"/>
      <c r="G162" s="262"/>
      <c r="H162" s="262"/>
      <c r="I162" s="262"/>
      <c r="J162" s="262"/>
      <c r="K162" s="262"/>
      <c r="L162" s="262"/>
      <c r="M162" s="262"/>
      <c r="N162" s="262"/>
      <c r="O162" s="262"/>
      <c r="P162" s="262"/>
      <c r="Q162" s="262"/>
      <c r="R162" s="262"/>
      <c r="S162" s="262"/>
      <c r="T162" s="262"/>
      <c r="U162" s="262"/>
      <c r="V162" s="6"/>
      <c r="W162" s="6"/>
      <c r="X162" s="6"/>
      <c r="Y162" s="6"/>
      <c r="Z162" s="6"/>
    </row>
    <row r="163" spans="1:26" hidden="1">
      <c r="A163" s="262"/>
      <c r="B163" s="262"/>
      <c r="C163" s="262"/>
      <c r="D163" s="262"/>
      <c r="E163" s="262"/>
      <c r="F163" s="262"/>
      <c r="G163" s="262"/>
      <c r="H163" s="262"/>
      <c r="I163" s="262"/>
      <c r="J163" s="262"/>
      <c r="K163" s="262"/>
      <c r="L163" s="262"/>
      <c r="M163" s="262"/>
      <c r="N163" s="262"/>
      <c r="O163" s="262"/>
      <c r="P163" s="262"/>
      <c r="Q163" s="262"/>
      <c r="R163" s="262"/>
      <c r="S163" s="262"/>
      <c r="T163" s="262"/>
      <c r="U163" s="262"/>
      <c r="V163" s="6"/>
      <c r="W163" s="6"/>
      <c r="X163" s="6"/>
      <c r="Y163" s="6"/>
      <c r="Z163" s="6"/>
    </row>
    <row r="164" spans="1:26" hidden="1">
      <c r="A164" s="262"/>
      <c r="B164" s="262"/>
      <c r="C164" s="262"/>
      <c r="D164" s="262"/>
      <c r="E164" s="262"/>
      <c r="F164" s="262"/>
      <c r="G164" s="262"/>
      <c r="H164" s="262"/>
      <c r="I164" s="262"/>
      <c r="J164" s="262"/>
      <c r="K164" s="262"/>
      <c r="L164" s="262"/>
      <c r="M164" s="262"/>
      <c r="N164" s="262"/>
      <c r="O164" s="262"/>
      <c r="P164" s="262"/>
      <c r="Q164" s="262"/>
      <c r="R164" s="262"/>
      <c r="S164" s="262"/>
      <c r="T164" s="262"/>
      <c r="U164" s="262"/>
      <c r="V164" s="6"/>
      <c r="W164" s="6"/>
      <c r="X164" s="6"/>
      <c r="Y164" s="6"/>
      <c r="Z164" s="6"/>
    </row>
    <row r="165" spans="1:26" hidden="1">
      <c r="A165" s="262"/>
      <c r="B165" s="262"/>
      <c r="C165" s="262"/>
      <c r="D165" s="262"/>
      <c r="E165" s="262"/>
      <c r="F165" s="262"/>
      <c r="G165" s="262"/>
      <c r="H165" s="262"/>
      <c r="I165" s="262"/>
      <c r="J165" s="262"/>
      <c r="K165" s="262"/>
      <c r="L165" s="262"/>
      <c r="M165" s="262"/>
      <c r="N165" s="262"/>
      <c r="O165" s="262"/>
      <c r="P165" s="262"/>
      <c r="Q165" s="262"/>
      <c r="R165" s="262"/>
      <c r="S165" s="262"/>
      <c r="T165" s="262"/>
      <c r="U165" s="262"/>
      <c r="V165" s="6"/>
      <c r="W165" s="6"/>
      <c r="X165" s="6"/>
      <c r="Y165" s="6"/>
      <c r="Z165" s="6"/>
    </row>
    <row r="166" spans="1:26" hidden="1">
      <c r="A166" s="262"/>
      <c r="B166" s="262"/>
      <c r="C166" s="262"/>
      <c r="D166" s="262"/>
      <c r="E166" s="262"/>
      <c r="F166" s="262"/>
      <c r="G166" s="262"/>
      <c r="H166" s="262"/>
      <c r="I166" s="262"/>
      <c r="J166" s="262"/>
      <c r="K166" s="262"/>
      <c r="L166" s="262"/>
      <c r="M166" s="262"/>
      <c r="N166" s="262"/>
      <c r="O166" s="262"/>
      <c r="P166" s="262"/>
      <c r="Q166" s="262"/>
      <c r="R166" s="262"/>
      <c r="S166" s="262"/>
      <c r="T166" s="262"/>
      <c r="U166" s="262"/>
      <c r="V166" s="6"/>
      <c r="W166" s="6"/>
      <c r="X166" s="6"/>
      <c r="Y166" s="6"/>
      <c r="Z166" s="6"/>
    </row>
    <row r="167" spans="1:26" hidden="1">
      <c r="A167" s="262"/>
      <c r="B167" s="262"/>
      <c r="C167" s="262"/>
      <c r="D167" s="262"/>
      <c r="E167" s="262"/>
      <c r="F167" s="262"/>
      <c r="G167" s="262"/>
      <c r="H167" s="262"/>
      <c r="I167" s="262"/>
      <c r="J167" s="262"/>
      <c r="K167" s="262"/>
      <c r="L167" s="262"/>
      <c r="M167" s="262"/>
      <c r="N167" s="262"/>
      <c r="O167" s="262"/>
      <c r="P167" s="262"/>
      <c r="Q167" s="262"/>
      <c r="R167" s="262"/>
      <c r="S167" s="262"/>
      <c r="T167" s="262"/>
      <c r="U167" s="262"/>
      <c r="V167" s="6"/>
      <c r="W167" s="6"/>
      <c r="X167" s="6"/>
      <c r="Y167" s="6"/>
      <c r="Z167" s="6"/>
    </row>
    <row r="168" spans="1:26" hidden="1">
      <c r="A168" s="262"/>
      <c r="B168" s="262"/>
      <c r="C168" s="262"/>
      <c r="D168" s="262"/>
      <c r="E168" s="262"/>
      <c r="F168" s="262"/>
      <c r="G168" s="262"/>
      <c r="H168" s="262"/>
      <c r="I168" s="262"/>
      <c r="J168" s="262"/>
      <c r="K168" s="262"/>
      <c r="L168" s="262"/>
      <c r="M168" s="262"/>
      <c r="N168" s="262"/>
      <c r="O168" s="262"/>
      <c r="P168" s="262"/>
      <c r="Q168" s="262"/>
      <c r="R168" s="262"/>
      <c r="S168" s="262"/>
      <c r="T168" s="262"/>
      <c r="U168" s="262"/>
      <c r="V168" s="6"/>
      <c r="W168" s="6"/>
      <c r="X168" s="6"/>
      <c r="Y168" s="6"/>
      <c r="Z168" s="6"/>
    </row>
    <row r="169" spans="1:26" hidden="1">
      <c r="A169" s="262"/>
      <c r="B169" s="262"/>
      <c r="C169" s="262"/>
      <c r="D169" s="262"/>
      <c r="E169" s="262"/>
      <c r="F169" s="262"/>
      <c r="G169" s="262"/>
      <c r="H169" s="262"/>
      <c r="I169" s="262"/>
      <c r="J169" s="262"/>
      <c r="K169" s="262"/>
      <c r="L169" s="262"/>
      <c r="M169" s="262"/>
      <c r="N169" s="262"/>
      <c r="O169" s="262"/>
      <c r="P169" s="262"/>
      <c r="Q169" s="262"/>
      <c r="R169" s="262"/>
      <c r="S169" s="262"/>
      <c r="T169" s="262"/>
      <c r="U169" s="262"/>
      <c r="V169" s="6"/>
      <c r="W169" s="6"/>
      <c r="X169" s="6"/>
      <c r="Y169" s="6"/>
      <c r="Z169" s="6"/>
    </row>
    <row r="170" spans="1:26" hidden="1">
      <c r="A170" s="262"/>
      <c r="B170" s="262"/>
      <c r="C170" s="262"/>
      <c r="D170" s="262"/>
      <c r="E170" s="262"/>
      <c r="F170" s="262"/>
      <c r="G170" s="262"/>
      <c r="H170" s="262"/>
      <c r="I170" s="262"/>
      <c r="J170" s="262"/>
      <c r="K170" s="262"/>
      <c r="L170" s="262"/>
      <c r="M170" s="262"/>
      <c r="N170" s="262"/>
      <c r="O170" s="262"/>
      <c r="P170" s="262"/>
      <c r="Q170" s="262"/>
      <c r="R170" s="262"/>
      <c r="S170" s="262"/>
      <c r="T170" s="262"/>
      <c r="U170" s="262"/>
      <c r="V170" s="6"/>
      <c r="W170" s="6"/>
      <c r="X170" s="6"/>
      <c r="Y170" s="6"/>
      <c r="Z170" s="6"/>
    </row>
    <row r="171" spans="1:26" hidden="1">
      <c r="A171" s="262"/>
      <c r="B171" s="262"/>
      <c r="C171" s="262"/>
      <c r="D171" s="262"/>
      <c r="E171" s="262"/>
      <c r="F171" s="262"/>
      <c r="G171" s="262"/>
      <c r="H171" s="262"/>
      <c r="I171" s="262"/>
      <c r="J171" s="262"/>
      <c r="K171" s="262"/>
      <c r="L171" s="262"/>
      <c r="M171" s="262"/>
      <c r="N171" s="262"/>
      <c r="O171" s="262"/>
      <c r="P171" s="262"/>
      <c r="Q171" s="262"/>
      <c r="R171" s="262"/>
      <c r="S171" s="262"/>
      <c r="T171" s="262"/>
      <c r="U171" s="262"/>
      <c r="V171" s="6"/>
      <c r="W171" s="6"/>
      <c r="X171" s="6"/>
      <c r="Y171" s="6"/>
      <c r="Z171" s="6"/>
    </row>
    <row r="172" spans="1:26" hidden="1">
      <c r="A172" s="262"/>
      <c r="B172" s="262"/>
      <c r="C172" s="262"/>
      <c r="D172" s="262"/>
      <c r="E172" s="262"/>
      <c r="F172" s="262"/>
      <c r="G172" s="262"/>
      <c r="H172" s="262"/>
      <c r="I172" s="262"/>
      <c r="J172" s="262"/>
      <c r="K172" s="262"/>
      <c r="L172" s="262"/>
      <c r="M172" s="262"/>
      <c r="N172" s="262"/>
      <c r="O172" s="262"/>
      <c r="P172" s="262"/>
      <c r="Q172" s="262"/>
      <c r="R172" s="262"/>
      <c r="S172" s="262"/>
      <c r="T172" s="262"/>
      <c r="U172" s="262"/>
      <c r="V172" s="6"/>
      <c r="W172" s="6"/>
      <c r="X172" s="6"/>
      <c r="Y172" s="6"/>
      <c r="Z172" s="6"/>
    </row>
    <row r="173" spans="1:26" hidden="1">
      <c r="A173" s="262"/>
      <c r="B173" s="262"/>
      <c r="C173" s="262"/>
      <c r="D173" s="262"/>
      <c r="E173" s="262"/>
      <c r="F173" s="262"/>
      <c r="G173" s="262"/>
      <c r="H173" s="262"/>
      <c r="I173" s="262"/>
      <c r="J173" s="262"/>
      <c r="K173" s="262"/>
      <c r="L173" s="262"/>
      <c r="M173" s="262"/>
      <c r="N173" s="262"/>
      <c r="O173" s="262"/>
      <c r="P173" s="262"/>
      <c r="Q173" s="262"/>
      <c r="R173" s="262"/>
      <c r="S173" s="262"/>
      <c r="T173" s="262"/>
      <c r="U173" s="262"/>
      <c r="V173" s="6"/>
      <c r="W173" s="6"/>
      <c r="X173" s="6"/>
      <c r="Y173" s="6"/>
      <c r="Z173" s="6"/>
    </row>
    <row r="174" spans="1:26" hidden="1">
      <c r="A174" s="262"/>
      <c r="B174" s="262"/>
      <c r="C174" s="262"/>
      <c r="D174" s="262"/>
      <c r="E174" s="262"/>
      <c r="F174" s="262"/>
      <c r="G174" s="262"/>
      <c r="H174" s="262"/>
      <c r="I174" s="262"/>
      <c r="J174" s="262"/>
      <c r="K174" s="262"/>
      <c r="L174" s="262"/>
      <c r="M174" s="262"/>
      <c r="N174" s="262"/>
      <c r="O174" s="262"/>
      <c r="P174" s="262"/>
      <c r="Q174" s="262"/>
      <c r="R174" s="262"/>
      <c r="S174" s="262"/>
      <c r="T174" s="262"/>
      <c r="U174" s="262"/>
      <c r="V174" s="6"/>
      <c r="W174" s="6"/>
      <c r="X174" s="6"/>
      <c r="Y174" s="6"/>
      <c r="Z174" s="6"/>
    </row>
    <row r="175" spans="1:26" hidden="1">
      <c r="A175" s="262"/>
      <c r="B175" s="262"/>
      <c r="C175" s="262"/>
      <c r="D175" s="262"/>
      <c r="E175" s="262"/>
      <c r="F175" s="262"/>
      <c r="G175" s="262"/>
      <c r="H175" s="262"/>
      <c r="I175" s="262"/>
      <c r="J175" s="262"/>
      <c r="K175" s="262"/>
      <c r="L175" s="262"/>
      <c r="M175" s="262"/>
      <c r="N175" s="262"/>
      <c r="O175" s="262"/>
      <c r="P175" s="262"/>
      <c r="Q175" s="262"/>
      <c r="R175" s="262"/>
      <c r="S175" s="262"/>
      <c r="T175" s="262"/>
      <c r="U175" s="262"/>
      <c r="V175" s="6"/>
      <c r="W175" s="6"/>
      <c r="X175" s="6"/>
      <c r="Y175" s="6"/>
      <c r="Z175" s="6"/>
    </row>
    <row r="176" spans="1:26" hidden="1">
      <c r="A176" s="262"/>
      <c r="B176" s="262"/>
      <c r="C176" s="262"/>
      <c r="D176" s="262"/>
      <c r="E176" s="262"/>
      <c r="F176" s="262"/>
      <c r="G176" s="262"/>
      <c r="H176" s="262"/>
      <c r="I176" s="262"/>
      <c r="J176" s="262"/>
      <c r="K176" s="262"/>
      <c r="L176" s="262"/>
      <c r="M176" s="262"/>
      <c r="N176" s="262"/>
      <c r="O176" s="262"/>
      <c r="P176" s="262"/>
      <c r="Q176" s="262"/>
      <c r="R176" s="262"/>
      <c r="S176" s="262"/>
      <c r="T176" s="262"/>
      <c r="U176" s="262"/>
      <c r="V176" s="6"/>
      <c r="W176" s="6"/>
      <c r="X176" s="6"/>
      <c r="Y176" s="6"/>
      <c r="Z176" s="6"/>
    </row>
    <row r="177" spans="1:26" hidden="1">
      <c r="A177" s="262"/>
      <c r="B177" s="262"/>
      <c r="C177" s="262"/>
      <c r="D177" s="262"/>
      <c r="E177" s="262"/>
      <c r="F177" s="262"/>
      <c r="G177" s="262"/>
      <c r="H177" s="262"/>
      <c r="I177" s="262"/>
      <c r="J177" s="262"/>
      <c r="K177" s="262"/>
      <c r="L177" s="262"/>
      <c r="M177" s="262"/>
      <c r="N177" s="262"/>
      <c r="O177" s="262"/>
      <c r="P177" s="262"/>
      <c r="Q177" s="262"/>
      <c r="R177" s="262"/>
      <c r="S177" s="262"/>
      <c r="T177" s="262"/>
      <c r="U177" s="262"/>
      <c r="V177" s="6"/>
      <c r="W177" s="6"/>
      <c r="X177" s="6"/>
      <c r="Y177" s="6"/>
      <c r="Z177" s="6"/>
    </row>
    <row r="178" spans="1:26" hidden="1">
      <c r="A178" s="262"/>
      <c r="B178" s="262"/>
      <c r="C178" s="262"/>
      <c r="D178" s="262"/>
      <c r="E178" s="262"/>
      <c r="F178" s="262"/>
      <c r="G178" s="262"/>
      <c r="H178" s="262"/>
      <c r="I178" s="262"/>
      <c r="J178" s="262"/>
      <c r="K178" s="262"/>
      <c r="L178" s="262"/>
      <c r="M178" s="262"/>
      <c r="N178" s="262"/>
      <c r="O178" s="262"/>
      <c r="P178" s="262"/>
      <c r="Q178" s="262"/>
      <c r="R178" s="262"/>
      <c r="S178" s="262"/>
      <c r="T178" s="262"/>
      <c r="U178" s="262"/>
      <c r="V178" s="6"/>
      <c r="W178" s="6"/>
      <c r="X178" s="6"/>
      <c r="Y178" s="6"/>
      <c r="Z178" s="6"/>
    </row>
    <row r="179" spans="1:26" hidden="1">
      <c r="A179" s="262"/>
      <c r="B179" s="262"/>
      <c r="C179" s="262"/>
      <c r="D179" s="262"/>
      <c r="E179" s="262"/>
      <c r="F179" s="262"/>
      <c r="G179" s="262"/>
      <c r="H179" s="262"/>
      <c r="I179" s="262"/>
      <c r="J179" s="262"/>
      <c r="K179" s="262"/>
      <c r="L179" s="262"/>
      <c r="M179" s="262"/>
      <c r="N179" s="262"/>
      <c r="O179" s="262"/>
      <c r="P179" s="262"/>
      <c r="Q179" s="262"/>
      <c r="R179" s="262"/>
      <c r="S179" s="262"/>
      <c r="T179" s="262"/>
      <c r="U179" s="262"/>
      <c r="V179" s="6"/>
      <c r="W179" s="6"/>
      <c r="X179" s="6"/>
      <c r="Y179" s="6"/>
      <c r="Z179" s="6"/>
    </row>
    <row r="180" spans="1:26" hidden="1">
      <c r="A180" s="262"/>
      <c r="B180" s="262"/>
      <c r="C180" s="262"/>
      <c r="D180" s="262"/>
      <c r="E180" s="262"/>
      <c r="F180" s="262"/>
      <c r="G180" s="262"/>
      <c r="H180" s="262"/>
      <c r="I180" s="262"/>
      <c r="J180" s="262"/>
      <c r="K180" s="262"/>
      <c r="L180" s="262"/>
      <c r="M180" s="262"/>
      <c r="N180" s="262"/>
      <c r="O180" s="262"/>
      <c r="P180" s="262"/>
      <c r="Q180" s="262"/>
      <c r="R180" s="262"/>
      <c r="S180" s="262"/>
      <c r="T180" s="262"/>
      <c r="U180" s="262"/>
      <c r="V180" s="6"/>
      <c r="W180" s="6"/>
      <c r="X180" s="6"/>
      <c r="Y180" s="6"/>
      <c r="Z180" s="6"/>
    </row>
    <row r="181" spans="1:26" hidden="1">
      <c r="A181" s="262"/>
      <c r="B181" s="262"/>
      <c r="C181" s="262"/>
      <c r="D181" s="262"/>
      <c r="E181" s="262"/>
      <c r="F181" s="262"/>
      <c r="G181" s="262"/>
      <c r="H181" s="262"/>
      <c r="I181" s="262"/>
      <c r="J181" s="262"/>
      <c r="K181" s="262"/>
      <c r="L181" s="262"/>
      <c r="M181" s="262"/>
      <c r="N181" s="262"/>
      <c r="O181" s="262"/>
      <c r="P181" s="262"/>
      <c r="Q181" s="262"/>
      <c r="R181" s="262"/>
      <c r="S181" s="262"/>
      <c r="T181" s="262"/>
      <c r="U181" s="262"/>
      <c r="V181" s="6"/>
      <c r="W181" s="6"/>
      <c r="X181" s="6"/>
      <c r="Y181" s="6"/>
      <c r="Z181" s="6"/>
    </row>
    <row r="182" spans="1:26" hidden="1">
      <c r="A182" s="262"/>
      <c r="B182" s="262"/>
      <c r="C182" s="262"/>
      <c r="D182" s="262"/>
      <c r="E182" s="262"/>
      <c r="F182" s="262"/>
      <c r="G182" s="262"/>
      <c r="H182" s="262"/>
      <c r="I182" s="262"/>
      <c r="J182" s="262"/>
      <c r="K182" s="262"/>
      <c r="L182" s="262"/>
      <c r="M182" s="262"/>
      <c r="N182" s="262"/>
      <c r="O182" s="262"/>
      <c r="P182" s="262"/>
      <c r="Q182" s="262"/>
      <c r="R182" s="262"/>
      <c r="S182" s="262"/>
      <c r="T182" s="262"/>
      <c r="U182" s="262"/>
      <c r="V182" s="6"/>
      <c r="W182" s="6"/>
      <c r="X182" s="6"/>
      <c r="Y182" s="6"/>
      <c r="Z182" s="6"/>
    </row>
    <row r="183" spans="1:26" hidden="1">
      <c r="A183" s="262"/>
      <c r="B183" s="262"/>
      <c r="C183" s="262"/>
      <c r="D183" s="262"/>
      <c r="E183" s="262"/>
      <c r="F183" s="262"/>
      <c r="G183" s="262"/>
      <c r="H183" s="262"/>
      <c r="I183" s="262"/>
      <c r="J183" s="262"/>
      <c r="K183" s="262"/>
      <c r="L183" s="262"/>
      <c r="M183" s="262"/>
      <c r="N183" s="262"/>
      <c r="O183" s="262"/>
      <c r="P183" s="262"/>
      <c r="Q183" s="262"/>
      <c r="R183" s="262"/>
      <c r="S183" s="262"/>
      <c r="T183" s="262"/>
      <c r="U183" s="262"/>
      <c r="V183" s="6"/>
      <c r="W183" s="6"/>
      <c r="X183" s="6"/>
      <c r="Y183" s="6"/>
      <c r="Z183" s="6"/>
    </row>
    <row r="184" spans="1:26" hidden="1">
      <c r="A184" s="262"/>
      <c r="B184" s="262"/>
      <c r="C184" s="262"/>
      <c r="D184" s="262"/>
      <c r="E184" s="262"/>
      <c r="F184" s="262"/>
      <c r="G184" s="262"/>
      <c r="H184" s="262"/>
      <c r="I184" s="262"/>
      <c r="J184" s="262"/>
      <c r="K184" s="262"/>
      <c r="L184" s="262"/>
      <c r="M184" s="262"/>
      <c r="N184" s="262"/>
      <c r="O184" s="262"/>
      <c r="P184" s="262"/>
      <c r="Q184" s="262"/>
      <c r="R184" s="262"/>
      <c r="S184" s="262"/>
      <c r="T184" s="262"/>
      <c r="U184" s="262"/>
      <c r="V184" s="6"/>
      <c r="W184" s="6"/>
      <c r="X184" s="6"/>
      <c r="Y184" s="6"/>
      <c r="Z184" s="6"/>
    </row>
    <row r="185" spans="1:26" hidden="1">
      <c r="A185" s="262"/>
      <c r="B185" s="262"/>
      <c r="C185" s="262"/>
      <c r="D185" s="262"/>
      <c r="E185" s="262"/>
      <c r="F185" s="262"/>
      <c r="G185" s="262"/>
      <c r="H185" s="262"/>
      <c r="I185" s="262"/>
      <c r="J185" s="262"/>
      <c r="K185" s="262"/>
      <c r="L185" s="262"/>
      <c r="M185" s="262"/>
      <c r="N185" s="262"/>
      <c r="O185" s="262"/>
      <c r="P185" s="262"/>
      <c r="Q185" s="262"/>
      <c r="R185" s="262"/>
      <c r="S185" s="262"/>
      <c r="T185" s="262"/>
      <c r="U185" s="262"/>
      <c r="V185" s="6"/>
      <c r="W185" s="6"/>
      <c r="X185" s="6"/>
      <c r="Y185" s="6"/>
      <c r="Z185" s="6"/>
    </row>
    <row r="186" spans="1:26" hidden="1">
      <c r="A186" s="262"/>
      <c r="B186" s="262"/>
      <c r="C186" s="262"/>
      <c r="D186" s="262"/>
      <c r="E186" s="262"/>
      <c r="F186" s="262"/>
      <c r="G186" s="262"/>
      <c r="H186" s="262"/>
      <c r="I186" s="262"/>
      <c r="J186" s="262"/>
      <c r="K186" s="262"/>
      <c r="L186" s="262"/>
      <c r="M186" s="262"/>
      <c r="N186" s="262"/>
      <c r="O186" s="262"/>
      <c r="P186" s="262"/>
      <c r="Q186" s="262"/>
      <c r="R186" s="262"/>
      <c r="S186" s="262"/>
      <c r="T186" s="262"/>
      <c r="U186" s="262"/>
      <c r="V186" s="6"/>
      <c r="W186" s="6"/>
      <c r="X186" s="6"/>
      <c r="Y186" s="6"/>
      <c r="Z186" s="6"/>
    </row>
    <row r="187" spans="1:26" hidden="1">
      <c r="A187" s="262"/>
      <c r="B187" s="262"/>
      <c r="C187" s="262"/>
      <c r="D187" s="262"/>
      <c r="E187" s="262"/>
      <c r="F187" s="262"/>
      <c r="G187" s="262"/>
      <c r="H187" s="262"/>
      <c r="I187" s="262"/>
      <c r="J187" s="262"/>
      <c r="K187" s="262"/>
      <c r="L187" s="262"/>
      <c r="M187" s="262"/>
      <c r="N187" s="262"/>
      <c r="O187" s="262"/>
      <c r="P187" s="262"/>
      <c r="Q187" s="262"/>
      <c r="R187" s="262"/>
      <c r="S187" s="262"/>
      <c r="T187" s="262"/>
      <c r="U187" s="262"/>
      <c r="V187" s="6"/>
      <c r="W187" s="6"/>
      <c r="X187" s="6"/>
      <c r="Y187" s="6"/>
      <c r="Z187" s="6"/>
    </row>
    <row r="188" spans="1:26" hidden="1">
      <c r="A188" s="262"/>
      <c r="B188" s="262"/>
      <c r="C188" s="262"/>
      <c r="D188" s="262"/>
      <c r="E188" s="262"/>
      <c r="F188" s="262"/>
      <c r="G188" s="262"/>
      <c r="H188" s="262"/>
      <c r="I188" s="262"/>
      <c r="J188" s="262"/>
      <c r="K188" s="262"/>
      <c r="L188" s="262"/>
      <c r="M188" s="262"/>
      <c r="N188" s="262"/>
      <c r="O188" s="262"/>
      <c r="P188" s="262"/>
      <c r="Q188" s="262"/>
      <c r="R188" s="262"/>
      <c r="S188" s="262"/>
      <c r="T188" s="262"/>
      <c r="U188" s="262"/>
      <c r="V188" s="6"/>
      <c r="W188" s="6"/>
      <c r="X188" s="6"/>
      <c r="Y188" s="6"/>
      <c r="Z188" s="6"/>
    </row>
    <row r="189" spans="1:26" hidden="1">
      <c r="A189" s="262"/>
      <c r="B189" s="262"/>
      <c r="C189" s="262"/>
      <c r="D189" s="262"/>
      <c r="E189" s="262"/>
      <c r="F189" s="262"/>
      <c r="G189" s="262"/>
      <c r="H189" s="262"/>
      <c r="I189" s="262"/>
      <c r="J189" s="262"/>
      <c r="K189" s="262"/>
      <c r="L189" s="262"/>
      <c r="M189" s="262"/>
      <c r="N189" s="262"/>
      <c r="O189" s="262"/>
      <c r="P189" s="262"/>
      <c r="Q189" s="262"/>
      <c r="R189" s="262"/>
      <c r="S189" s="262"/>
      <c r="T189" s="262"/>
      <c r="U189" s="262"/>
      <c r="V189" s="6"/>
      <c r="W189" s="6"/>
      <c r="X189" s="6"/>
      <c r="Y189" s="6"/>
      <c r="Z189" s="6"/>
    </row>
    <row r="190" spans="1:26" hidden="1">
      <c r="A190" s="262"/>
      <c r="B190" s="262"/>
      <c r="C190" s="262"/>
      <c r="D190" s="262"/>
      <c r="E190" s="262"/>
      <c r="F190" s="262"/>
      <c r="G190" s="262"/>
      <c r="H190" s="262"/>
      <c r="I190" s="262"/>
      <c r="J190" s="262"/>
      <c r="K190" s="262"/>
      <c r="L190" s="262"/>
      <c r="M190" s="262"/>
      <c r="N190" s="262"/>
      <c r="O190" s="262"/>
      <c r="P190" s="262"/>
      <c r="Q190" s="262"/>
      <c r="R190" s="262"/>
      <c r="S190" s="262"/>
      <c r="T190" s="262"/>
      <c r="U190" s="262"/>
      <c r="V190" s="6"/>
      <c r="W190" s="6"/>
      <c r="X190" s="6"/>
      <c r="Y190" s="6"/>
      <c r="Z190" s="6"/>
    </row>
    <row r="191" spans="1:26" hidden="1">
      <c r="A191" s="262"/>
      <c r="B191" s="262"/>
      <c r="C191" s="262"/>
      <c r="D191" s="262"/>
      <c r="E191" s="262"/>
      <c r="F191" s="262"/>
      <c r="G191" s="262"/>
      <c r="H191" s="262"/>
      <c r="I191" s="262"/>
      <c r="J191" s="262"/>
      <c r="K191" s="262"/>
      <c r="L191" s="262"/>
      <c r="M191" s="262"/>
      <c r="N191" s="262"/>
      <c r="O191" s="262"/>
      <c r="P191" s="262"/>
      <c r="Q191" s="262"/>
      <c r="R191" s="262"/>
      <c r="S191" s="262"/>
      <c r="T191" s="262"/>
      <c r="U191" s="262"/>
      <c r="V191" s="6"/>
      <c r="W191" s="6"/>
      <c r="X191" s="6"/>
      <c r="Y191" s="6"/>
      <c r="Z191" s="6"/>
    </row>
    <row r="192" spans="1:26" hidden="1">
      <c r="A192" s="262"/>
      <c r="B192" s="262"/>
      <c r="C192" s="262"/>
      <c r="D192" s="262"/>
      <c r="E192" s="262"/>
      <c r="F192" s="262"/>
      <c r="G192" s="262"/>
      <c r="H192" s="262"/>
      <c r="I192" s="262"/>
      <c r="J192" s="262"/>
      <c r="K192" s="262"/>
      <c r="L192" s="262"/>
      <c r="M192" s="262"/>
      <c r="N192" s="262"/>
      <c r="O192" s="262"/>
      <c r="P192" s="262"/>
      <c r="Q192" s="262"/>
      <c r="R192" s="262"/>
      <c r="S192" s="262"/>
      <c r="T192" s="262"/>
      <c r="U192" s="262"/>
      <c r="V192" s="6"/>
      <c r="W192" s="6"/>
      <c r="X192" s="6"/>
      <c r="Y192" s="6"/>
      <c r="Z192" s="6"/>
    </row>
    <row r="193" spans="1:26" hidden="1">
      <c r="A193" s="262"/>
      <c r="B193" s="262"/>
      <c r="C193" s="262"/>
      <c r="D193" s="262"/>
      <c r="E193" s="262"/>
      <c r="F193" s="262"/>
      <c r="G193" s="262"/>
      <c r="H193" s="262"/>
      <c r="I193" s="262"/>
      <c r="J193" s="262"/>
      <c r="K193" s="262"/>
      <c r="L193" s="262"/>
      <c r="M193" s="262"/>
      <c r="N193" s="262"/>
      <c r="O193" s="262"/>
      <c r="P193" s="262"/>
      <c r="Q193" s="262"/>
      <c r="R193" s="262"/>
      <c r="S193" s="262"/>
      <c r="T193" s="262"/>
      <c r="U193" s="262"/>
      <c r="V193" s="6"/>
      <c r="W193" s="6"/>
      <c r="X193" s="6"/>
      <c r="Y193" s="6"/>
      <c r="Z193" s="6"/>
    </row>
    <row r="194" spans="1:26" hidden="1">
      <c r="A194" s="262"/>
      <c r="B194" s="262"/>
      <c r="C194" s="262"/>
      <c r="D194" s="262"/>
      <c r="E194" s="262"/>
      <c r="F194" s="262"/>
      <c r="G194" s="262"/>
      <c r="H194" s="262"/>
      <c r="I194" s="262"/>
      <c r="J194" s="262"/>
      <c r="K194" s="262"/>
      <c r="L194" s="262"/>
      <c r="M194" s="262"/>
      <c r="N194" s="262"/>
      <c r="O194" s="262"/>
      <c r="P194" s="262"/>
      <c r="Q194" s="262"/>
      <c r="R194" s="262"/>
      <c r="S194" s="262"/>
      <c r="T194" s="262"/>
      <c r="U194" s="262"/>
      <c r="V194" s="6"/>
      <c r="W194" s="6"/>
      <c r="X194" s="6"/>
      <c r="Y194" s="6"/>
      <c r="Z194" s="6"/>
    </row>
    <row r="195" spans="1:26" hidden="1">
      <c r="A195" s="262"/>
      <c r="B195" s="262"/>
      <c r="C195" s="262"/>
      <c r="D195" s="262"/>
      <c r="E195" s="262"/>
      <c r="F195" s="262"/>
      <c r="G195" s="262"/>
      <c r="H195" s="262"/>
      <c r="I195" s="262"/>
      <c r="J195" s="262"/>
      <c r="K195" s="262"/>
      <c r="L195" s="262"/>
      <c r="M195" s="262"/>
      <c r="N195" s="262"/>
      <c r="O195" s="262"/>
      <c r="P195" s="262"/>
      <c r="Q195" s="262"/>
      <c r="R195" s="262"/>
      <c r="S195" s="262"/>
      <c r="T195" s="262"/>
      <c r="U195" s="262"/>
      <c r="V195" s="6"/>
      <c r="W195" s="6"/>
      <c r="X195" s="6"/>
      <c r="Y195" s="6"/>
      <c r="Z195" s="6"/>
    </row>
    <row r="196" spans="1:26" hidden="1">
      <c r="A196" s="262"/>
      <c r="B196" s="262"/>
      <c r="C196" s="262"/>
      <c r="D196" s="262"/>
      <c r="E196" s="262"/>
      <c r="F196" s="262"/>
      <c r="G196" s="262"/>
      <c r="H196" s="262"/>
      <c r="I196" s="262"/>
      <c r="J196" s="262"/>
      <c r="K196" s="262"/>
      <c r="L196" s="262"/>
      <c r="M196" s="262"/>
      <c r="N196" s="262"/>
      <c r="O196" s="262"/>
      <c r="P196" s="262"/>
      <c r="Q196" s="262"/>
      <c r="R196" s="262"/>
      <c r="S196" s="262"/>
      <c r="T196" s="262"/>
      <c r="U196" s="262"/>
      <c r="V196" s="6"/>
      <c r="W196" s="6"/>
      <c r="X196" s="6"/>
      <c r="Y196" s="6"/>
      <c r="Z196" s="6"/>
    </row>
    <row r="197" spans="1:26" hidden="1">
      <c r="A197" s="262"/>
      <c r="B197" s="262"/>
      <c r="C197" s="262"/>
      <c r="D197" s="262"/>
      <c r="E197" s="262"/>
      <c r="F197" s="262"/>
      <c r="G197" s="262"/>
      <c r="H197" s="262"/>
      <c r="I197" s="262"/>
      <c r="J197" s="262"/>
      <c r="K197" s="262"/>
      <c r="L197" s="262"/>
      <c r="M197" s="262"/>
      <c r="N197" s="262"/>
      <c r="O197" s="262"/>
      <c r="P197" s="262"/>
      <c r="Q197" s="262"/>
      <c r="R197" s="262"/>
      <c r="S197" s="262"/>
      <c r="T197" s="262"/>
      <c r="U197" s="262"/>
      <c r="V197" s="6"/>
      <c r="W197" s="6"/>
      <c r="X197" s="6"/>
      <c r="Y197" s="6"/>
      <c r="Z197" s="6"/>
    </row>
    <row r="198" spans="1:26" hidden="1">
      <c r="A198" s="262"/>
      <c r="B198" s="262"/>
      <c r="C198" s="262"/>
      <c r="D198" s="262"/>
      <c r="E198" s="262"/>
      <c r="F198" s="262"/>
      <c r="G198" s="262"/>
      <c r="H198" s="262"/>
      <c r="I198" s="262"/>
      <c r="J198" s="262"/>
      <c r="K198" s="262"/>
      <c r="L198" s="262"/>
      <c r="M198" s="262"/>
      <c r="N198" s="262"/>
      <c r="O198" s="262"/>
      <c r="P198" s="262"/>
      <c r="Q198" s="262"/>
      <c r="R198" s="262"/>
      <c r="S198" s="262"/>
      <c r="T198" s="262"/>
      <c r="U198" s="262"/>
      <c r="V198" s="6"/>
      <c r="W198" s="6"/>
      <c r="X198" s="6"/>
      <c r="Y198" s="6"/>
      <c r="Z198" s="6"/>
    </row>
    <row r="199" spans="1:26" hidden="1">
      <c r="A199" s="262"/>
      <c r="B199" s="262"/>
      <c r="C199" s="262"/>
      <c r="D199" s="262"/>
      <c r="E199" s="262"/>
      <c r="F199" s="262"/>
      <c r="G199" s="262"/>
      <c r="H199" s="262"/>
      <c r="I199" s="262"/>
      <c r="J199" s="262"/>
      <c r="K199" s="262"/>
      <c r="L199" s="262"/>
      <c r="M199" s="262"/>
      <c r="N199" s="262"/>
      <c r="O199" s="262"/>
      <c r="P199" s="262"/>
      <c r="Q199" s="262"/>
      <c r="R199" s="262"/>
      <c r="S199" s="262"/>
      <c r="T199" s="262"/>
      <c r="U199" s="262"/>
      <c r="V199" s="6"/>
      <c r="W199" s="6"/>
      <c r="X199" s="6"/>
      <c r="Y199" s="6"/>
      <c r="Z199" s="6"/>
    </row>
    <row r="200" spans="1:26" hidden="1">
      <c r="A200" s="262"/>
      <c r="B200" s="262"/>
      <c r="C200" s="262"/>
      <c r="D200" s="262"/>
      <c r="E200" s="262"/>
      <c r="F200" s="262"/>
      <c r="G200" s="262"/>
      <c r="H200" s="262"/>
      <c r="I200" s="262"/>
      <c r="J200" s="262"/>
      <c r="K200" s="262"/>
      <c r="L200" s="262"/>
      <c r="M200" s="262"/>
      <c r="N200" s="262"/>
      <c r="O200" s="262"/>
      <c r="P200" s="262"/>
      <c r="Q200" s="262"/>
      <c r="R200" s="262"/>
      <c r="S200" s="262"/>
      <c r="T200" s="262"/>
      <c r="U200" s="262"/>
      <c r="V200" s="6"/>
      <c r="W200" s="6"/>
      <c r="X200" s="6"/>
      <c r="Y200" s="6"/>
      <c r="Z200" s="6"/>
    </row>
    <row r="201" spans="1:26" hidden="1">
      <c r="A201" s="262"/>
      <c r="B201" s="262"/>
      <c r="C201" s="262"/>
      <c r="D201" s="262"/>
      <c r="E201" s="262"/>
      <c r="F201" s="262"/>
      <c r="G201" s="262"/>
      <c r="H201" s="262"/>
      <c r="I201" s="262"/>
      <c r="J201" s="262"/>
      <c r="K201" s="262"/>
      <c r="L201" s="262"/>
      <c r="M201" s="262"/>
      <c r="N201" s="262"/>
      <c r="O201" s="262"/>
      <c r="P201" s="262"/>
      <c r="Q201" s="262"/>
      <c r="R201" s="262"/>
      <c r="S201" s="262"/>
      <c r="T201" s="262"/>
      <c r="U201" s="262"/>
      <c r="V201" s="6"/>
      <c r="W201" s="6"/>
      <c r="X201" s="6"/>
      <c r="Y201" s="6"/>
      <c r="Z201" s="6"/>
    </row>
    <row r="202" spans="1:26" hidden="1">
      <c r="A202" s="262"/>
      <c r="B202" s="262"/>
      <c r="C202" s="262"/>
      <c r="D202" s="262"/>
      <c r="E202" s="262"/>
      <c r="F202" s="262"/>
      <c r="G202" s="262"/>
      <c r="H202" s="262"/>
      <c r="I202" s="262"/>
      <c r="J202" s="262"/>
      <c r="K202" s="262"/>
      <c r="L202" s="262"/>
      <c r="M202" s="262"/>
      <c r="N202" s="262"/>
      <c r="O202" s="262"/>
      <c r="P202" s="262"/>
      <c r="Q202" s="262"/>
      <c r="R202" s="262"/>
      <c r="S202" s="262"/>
      <c r="T202" s="262"/>
      <c r="U202" s="262"/>
      <c r="V202" s="6"/>
      <c r="W202" s="6"/>
      <c r="X202" s="6"/>
      <c r="Y202" s="6"/>
      <c r="Z202" s="6"/>
    </row>
    <row r="203" spans="1:26" hidden="1">
      <c r="A203" s="262"/>
      <c r="B203" s="262"/>
      <c r="C203" s="262"/>
      <c r="D203" s="262"/>
      <c r="E203" s="262"/>
      <c r="F203" s="262"/>
      <c r="G203" s="262"/>
      <c r="H203" s="262"/>
      <c r="I203" s="262"/>
      <c r="J203" s="262"/>
      <c r="K203" s="262"/>
      <c r="L203" s="262"/>
      <c r="M203" s="262"/>
      <c r="N203" s="262"/>
      <c r="O203" s="262"/>
      <c r="P203" s="262"/>
      <c r="Q203" s="262"/>
      <c r="R203" s="262"/>
      <c r="S203" s="262"/>
      <c r="T203" s="262"/>
      <c r="U203" s="262"/>
      <c r="V203" s="6"/>
      <c r="W203" s="6"/>
      <c r="X203" s="6"/>
      <c r="Y203" s="6"/>
      <c r="Z203" s="6"/>
    </row>
    <row r="204" spans="1:26" hidden="1">
      <c r="A204" s="262"/>
      <c r="B204" s="262"/>
      <c r="C204" s="262"/>
      <c r="D204" s="262"/>
      <c r="E204" s="262"/>
      <c r="F204" s="262"/>
      <c r="G204" s="262"/>
      <c r="H204" s="262"/>
      <c r="I204" s="262"/>
      <c r="J204" s="262"/>
      <c r="K204" s="262"/>
      <c r="L204" s="262"/>
      <c r="M204" s="262"/>
      <c r="N204" s="262"/>
      <c r="O204" s="262"/>
      <c r="P204" s="262"/>
      <c r="Q204" s="262"/>
      <c r="R204" s="262"/>
      <c r="S204" s="262"/>
      <c r="T204" s="262"/>
      <c r="U204" s="262"/>
      <c r="V204" s="6"/>
      <c r="W204" s="6"/>
      <c r="X204" s="6"/>
      <c r="Y204" s="6"/>
      <c r="Z204" s="6"/>
    </row>
    <row r="205" spans="1:26" hidden="1">
      <c r="A205" s="262"/>
      <c r="B205" s="262"/>
      <c r="C205" s="262"/>
      <c r="D205" s="262"/>
      <c r="E205" s="262"/>
      <c r="F205" s="262"/>
      <c r="G205" s="262"/>
      <c r="H205" s="262"/>
      <c r="I205" s="262"/>
      <c r="J205" s="262"/>
      <c r="K205" s="262"/>
      <c r="L205" s="262"/>
      <c r="M205" s="262"/>
      <c r="N205" s="262"/>
      <c r="O205" s="262"/>
      <c r="P205" s="262"/>
      <c r="Q205" s="262"/>
      <c r="R205" s="262"/>
      <c r="S205" s="262"/>
      <c r="T205" s="262"/>
      <c r="U205" s="262"/>
      <c r="V205" s="6"/>
      <c r="W205" s="6"/>
      <c r="X205" s="6"/>
      <c r="Y205" s="6"/>
      <c r="Z205" s="6"/>
    </row>
    <row r="206" spans="1:26" hidden="1">
      <c r="A206" s="262"/>
      <c r="B206" s="262"/>
      <c r="C206" s="262"/>
      <c r="D206" s="262"/>
      <c r="E206" s="262"/>
      <c r="F206" s="262"/>
      <c r="G206" s="262"/>
      <c r="H206" s="262"/>
      <c r="I206" s="262"/>
      <c r="J206" s="262"/>
      <c r="K206" s="262"/>
      <c r="L206" s="262"/>
      <c r="M206" s="262"/>
      <c r="N206" s="262"/>
      <c r="O206" s="262"/>
      <c r="P206" s="262"/>
      <c r="Q206" s="262"/>
      <c r="R206" s="262"/>
      <c r="S206" s="262"/>
      <c r="T206" s="262"/>
      <c r="U206" s="262"/>
      <c r="V206" s="6"/>
      <c r="W206" s="6"/>
      <c r="X206" s="6"/>
      <c r="Y206" s="6"/>
      <c r="Z206" s="6"/>
    </row>
    <row r="207" spans="1:26" hidden="1">
      <c r="A207" s="262"/>
      <c r="B207" s="262"/>
      <c r="C207" s="262"/>
      <c r="D207" s="262"/>
      <c r="E207" s="262"/>
      <c r="F207" s="262"/>
      <c r="G207" s="262"/>
      <c r="H207" s="262"/>
      <c r="I207" s="262"/>
      <c r="J207" s="262"/>
      <c r="K207" s="262"/>
      <c r="L207" s="262"/>
      <c r="M207" s="262"/>
      <c r="N207" s="262"/>
      <c r="O207" s="262"/>
      <c r="P207" s="262"/>
      <c r="Q207" s="262"/>
      <c r="R207" s="262"/>
      <c r="S207" s="262"/>
      <c r="T207" s="262"/>
      <c r="U207" s="262"/>
      <c r="V207" s="6"/>
      <c r="W207" s="6"/>
      <c r="X207" s="6"/>
      <c r="Y207" s="6"/>
      <c r="Z207" s="6"/>
    </row>
    <row r="208" spans="1:26" hidden="1">
      <c r="A208" s="262"/>
      <c r="B208" s="262"/>
      <c r="C208" s="262"/>
      <c r="D208" s="262"/>
      <c r="E208" s="262"/>
      <c r="F208" s="262"/>
      <c r="G208" s="262"/>
      <c r="H208" s="262"/>
      <c r="I208" s="262"/>
      <c r="J208" s="262"/>
      <c r="K208" s="262"/>
      <c r="L208" s="262"/>
      <c r="M208" s="262"/>
      <c r="N208" s="262"/>
      <c r="O208" s="262"/>
      <c r="P208" s="262"/>
      <c r="Q208" s="262"/>
      <c r="R208" s="262"/>
      <c r="S208" s="262"/>
      <c r="T208" s="262"/>
      <c r="U208" s="262"/>
      <c r="V208" s="6"/>
      <c r="W208" s="6"/>
      <c r="X208" s="6"/>
      <c r="Y208" s="6"/>
      <c r="Z208" s="6"/>
    </row>
    <row r="209" spans="1:26" hidden="1">
      <c r="A209" s="262"/>
      <c r="B209" s="262"/>
      <c r="C209" s="262"/>
      <c r="D209" s="262"/>
      <c r="E209" s="262"/>
      <c r="F209" s="262"/>
      <c r="G209" s="262"/>
      <c r="H209" s="262"/>
      <c r="I209" s="262"/>
      <c r="J209" s="262"/>
      <c r="K209" s="262"/>
      <c r="L209" s="262"/>
      <c r="M209" s="262"/>
      <c r="N209" s="262"/>
      <c r="O209" s="262"/>
      <c r="P209" s="262"/>
      <c r="Q209" s="262"/>
      <c r="R209" s="262"/>
      <c r="S209" s="262"/>
      <c r="T209" s="262"/>
      <c r="U209" s="262"/>
      <c r="V209" s="6"/>
      <c r="W209" s="6"/>
      <c r="X209" s="6"/>
      <c r="Y209" s="6"/>
      <c r="Z209" s="6"/>
    </row>
    <row r="210" spans="1:26" hidden="1">
      <c r="A210" s="262"/>
      <c r="B210" s="262"/>
      <c r="C210" s="262"/>
      <c r="D210" s="262"/>
      <c r="E210" s="262"/>
      <c r="F210" s="262"/>
      <c r="G210" s="262"/>
      <c r="H210" s="262"/>
      <c r="I210" s="262"/>
      <c r="J210" s="262"/>
      <c r="K210" s="262"/>
      <c r="L210" s="262"/>
      <c r="M210" s="262"/>
      <c r="N210" s="262"/>
      <c r="O210" s="262"/>
      <c r="P210" s="262"/>
      <c r="Q210" s="262"/>
      <c r="R210" s="262"/>
      <c r="S210" s="262"/>
      <c r="T210" s="262"/>
      <c r="U210" s="262"/>
      <c r="V210" s="6"/>
      <c r="W210" s="6"/>
      <c r="X210" s="6"/>
      <c r="Y210" s="6"/>
      <c r="Z210" s="6"/>
    </row>
    <row r="211" spans="1:26" hidden="1">
      <c r="A211" s="262"/>
      <c r="B211" s="262"/>
      <c r="C211" s="262"/>
      <c r="D211" s="262"/>
      <c r="E211" s="262"/>
      <c r="F211" s="262"/>
      <c r="G211" s="262"/>
      <c r="H211" s="262"/>
      <c r="I211" s="262"/>
      <c r="J211" s="262"/>
      <c r="K211" s="262"/>
      <c r="L211" s="262"/>
      <c r="M211" s="262"/>
      <c r="N211" s="262"/>
      <c r="O211" s="262"/>
      <c r="P211" s="262"/>
      <c r="Q211" s="262"/>
      <c r="R211" s="262"/>
      <c r="S211" s="262"/>
      <c r="T211" s="262"/>
      <c r="U211" s="262"/>
      <c r="V211" s="6"/>
      <c r="W211" s="6"/>
      <c r="X211" s="6"/>
      <c r="Y211" s="6"/>
      <c r="Z211" s="6"/>
    </row>
    <row r="212" spans="1:26" hidden="1">
      <c r="A212" s="262"/>
      <c r="B212" s="262"/>
      <c r="C212" s="262"/>
      <c r="D212" s="262"/>
      <c r="E212" s="262"/>
      <c r="F212" s="262"/>
      <c r="G212" s="262"/>
      <c r="H212" s="262"/>
      <c r="I212" s="262"/>
      <c r="J212" s="262"/>
      <c r="K212" s="262"/>
      <c r="L212" s="262"/>
      <c r="M212" s="262"/>
      <c r="N212" s="262"/>
      <c r="O212" s="262"/>
      <c r="P212" s="262"/>
      <c r="Q212" s="262"/>
      <c r="R212" s="262"/>
      <c r="S212" s="262"/>
      <c r="T212" s="262"/>
      <c r="U212" s="262"/>
      <c r="V212" s="6"/>
      <c r="W212" s="6"/>
      <c r="X212" s="6"/>
      <c r="Y212" s="6"/>
      <c r="Z212" s="6"/>
    </row>
    <row r="213" spans="1:26" hidden="1">
      <c r="A213" s="262"/>
      <c r="B213" s="262"/>
      <c r="C213" s="262"/>
      <c r="D213" s="262"/>
      <c r="E213" s="262"/>
      <c r="F213" s="262"/>
      <c r="G213" s="262"/>
      <c r="H213" s="262"/>
      <c r="I213" s="262"/>
      <c r="J213" s="262"/>
      <c r="K213" s="262"/>
      <c r="L213" s="262"/>
      <c r="M213" s="262"/>
      <c r="N213" s="262"/>
      <c r="O213" s="262"/>
      <c r="P213" s="262"/>
      <c r="Q213" s="262"/>
      <c r="R213" s="262"/>
      <c r="S213" s="262"/>
      <c r="T213" s="262"/>
      <c r="U213" s="262"/>
      <c r="V213" s="6"/>
      <c r="W213" s="6"/>
      <c r="X213" s="6"/>
      <c r="Y213" s="6"/>
      <c r="Z213" s="6"/>
    </row>
    <row r="214" spans="1:26" hidden="1">
      <c r="A214" s="262"/>
      <c r="B214" s="262"/>
      <c r="C214" s="262"/>
      <c r="D214" s="262"/>
      <c r="E214" s="262"/>
      <c r="F214" s="262"/>
      <c r="G214" s="262"/>
      <c r="H214" s="262"/>
      <c r="I214" s="262"/>
      <c r="J214" s="262"/>
      <c r="K214" s="262"/>
      <c r="L214" s="262"/>
      <c r="M214" s="262"/>
      <c r="N214" s="262"/>
      <c r="O214" s="262"/>
      <c r="P214" s="262"/>
      <c r="Q214" s="262"/>
      <c r="R214" s="262"/>
      <c r="S214" s="262"/>
      <c r="T214" s="262"/>
      <c r="U214" s="262"/>
      <c r="V214" s="6"/>
      <c r="W214" s="6"/>
      <c r="X214" s="6"/>
      <c r="Y214" s="6"/>
      <c r="Z214" s="6"/>
    </row>
    <row r="215" spans="1:26" hidden="1">
      <c r="A215" s="262"/>
      <c r="B215" s="262"/>
      <c r="C215" s="262"/>
      <c r="D215" s="262"/>
      <c r="E215" s="262"/>
      <c r="F215" s="262"/>
      <c r="G215" s="262"/>
      <c r="H215" s="262"/>
      <c r="I215" s="262"/>
      <c r="J215" s="262"/>
      <c r="K215" s="262"/>
      <c r="L215" s="262"/>
      <c r="M215" s="262"/>
      <c r="N215" s="262"/>
      <c r="O215" s="262"/>
      <c r="P215" s="262"/>
      <c r="Q215" s="262"/>
      <c r="R215" s="262"/>
      <c r="S215" s="262"/>
      <c r="T215" s="262"/>
      <c r="U215" s="262"/>
      <c r="V215" s="6"/>
      <c r="W215" s="6"/>
      <c r="X215" s="6"/>
      <c r="Y215" s="6"/>
      <c r="Z215" s="6"/>
    </row>
    <row r="216" spans="1:26" hidden="1">
      <c r="A216" s="262"/>
      <c r="B216" s="262"/>
      <c r="C216" s="262"/>
      <c r="D216" s="262"/>
      <c r="E216" s="262"/>
      <c r="F216" s="262"/>
      <c r="G216" s="262"/>
      <c r="H216" s="262"/>
      <c r="I216" s="262"/>
      <c r="J216" s="262"/>
      <c r="K216" s="262"/>
      <c r="L216" s="262"/>
      <c r="M216" s="262"/>
      <c r="N216" s="262"/>
      <c r="O216" s="262"/>
      <c r="P216" s="262"/>
      <c r="Q216" s="262"/>
      <c r="R216" s="262"/>
      <c r="S216" s="262"/>
      <c r="T216" s="262"/>
      <c r="U216" s="262"/>
      <c r="V216" s="6"/>
      <c r="W216" s="6"/>
      <c r="X216" s="6"/>
      <c r="Y216" s="6"/>
      <c r="Z216" s="6"/>
    </row>
    <row r="217" spans="1:26" hidden="1">
      <c r="A217" s="262"/>
      <c r="B217" s="262"/>
      <c r="C217" s="262"/>
      <c r="D217" s="262"/>
      <c r="E217" s="262"/>
      <c r="F217" s="262"/>
      <c r="G217" s="262"/>
      <c r="H217" s="262"/>
      <c r="I217" s="262"/>
      <c r="J217" s="262"/>
      <c r="K217" s="262"/>
      <c r="L217" s="262"/>
      <c r="M217" s="262"/>
      <c r="N217" s="262"/>
      <c r="O217" s="262"/>
      <c r="P217" s="262"/>
      <c r="Q217" s="262"/>
      <c r="R217" s="262"/>
      <c r="S217" s="262"/>
      <c r="T217" s="262"/>
      <c r="U217" s="262"/>
      <c r="V217" s="6"/>
      <c r="W217" s="6"/>
      <c r="X217" s="6"/>
      <c r="Y217" s="6"/>
      <c r="Z217" s="6"/>
    </row>
    <row r="218" spans="1:26" hidden="1">
      <c r="A218" s="262"/>
      <c r="B218" s="262"/>
      <c r="C218" s="262"/>
      <c r="D218" s="262"/>
      <c r="E218" s="262"/>
      <c r="F218" s="262"/>
      <c r="G218" s="262"/>
      <c r="H218" s="262"/>
      <c r="I218" s="262"/>
      <c r="J218" s="262"/>
      <c r="K218" s="262"/>
      <c r="L218" s="262"/>
      <c r="M218" s="262"/>
      <c r="N218" s="262"/>
      <c r="O218" s="262"/>
      <c r="P218" s="262"/>
      <c r="Q218" s="262"/>
      <c r="R218" s="262"/>
      <c r="S218" s="262"/>
      <c r="T218" s="262"/>
      <c r="U218" s="262"/>
      <c r="V218" s="6"/>
      <c r="W218" s="6"/>
      <c r="X218" s="6"/>
      <c r="Y218" s="6"/>
      <c r="Z218" s="6"/>
    </row>
    <row r="219" spans="1:26" hidden="1">
      <c r="A219" s="262"/>
      <c r="B219" s="262"/>
      <c r="C219" s="262"/>
      <c r="D219" s="262"/>
      <c r="E219" s="262"/>
      <c r="F219" s="262"/>
      <c r="G219" s="262"/>
      <c r="H219" s="262"/>
      <c r="I219" s="262"/>
      <c r="J219" s="262"/>
      <c r="K219" s="262"/>
      <c r="L219" s="262"/>
      <c r="M219" s="262"/>
      <c r="N219" s="262"/>
      <c r="O219" s="262"/>
      <c r="P219" s="262"/>
      <c r="Q219" s="262"/>
      <c r="R219" s="262"/>
      <c r="S219" s="262"/>
      <c r="T219" s="262"/>
      <c r="U219" s="262"/>
      <c r="V219" s="6"/>
      <c r="W219" s="6"/>
      <c r="X219" s="6"/>
      <c r="Y219" s="6"/>
      <c r="Z219" s="6"/>
    </row>
    <row r="220" spans="1:26" hidden="1">
      <c r="A220" s="262"/>
      <c r="B220" s="262"/>
      <c r="C220" s="262"/>
      <c r="D220" s="262"/>
      <c r="E220" s="262"/>
      <c r="F220" s="262"/>
      <c r="G220" s="262"/>
      <c r="H220" s="262"/>
      <c r="I220" s="262"/>
      <c r="J220" s="262"/>
      <c r="K220" s="262"/>
      <c r="L220" s="262"/>
      <c r="M220" s="262"/>
      <c r="N220" s="262"/>
      <c r="O220" s="262"/>
      <c r="P220" s="262"/>
      <c r="Q220" s="262"/>
      <c r="R220" s="262"/>
      <c r="S220" s="262"/>
      <c r="T220" s="262"/>
      <c r="U220" s="262"/>
      <c r="V220" s="6"/>
      <c r="W220" s="6"/>
      <c r="X220" s="6"/>
      <c r="Y220" s="6"/>
      <c r="Z220" s="6"/>
    </row>
    <row r="221" spans="1:26" hidden="1">
      <c r="A221" s="262"/>
      <c r="B221" s="262"/>
      <c r="C221" s="262"/>
      <c r="D221" s="262"/>
      <c r="E221" s="262"/>
      <c r="F221" s="262"/>
      <c r="G221" s="262"/>
      <c r="H221" s="262"/>
      <c r="I221" s="262"/>
      <c r="J221" s="262"/>
      <c r="K221" s="262"/>
      <c r="L221" s="262"/>
      <c r="M221" s="262"/>
      <c r="N221" s="262"/>
      <c r="O221" s="262"/>
      <c r="P221" s="262"/>
      <c r="Q221" s="262"/>
      <c r="R221" s="262"/>
      <c r="S221" s="262"/>
      <c r="T221" s="262"/>
      <c r="U221" s="262"/>
      <c r="V221" s="6"/>
      <c r="W221" s="6"/>
      <c r="X221" s="6"/>
      <c r="Y221" s="6"/>
      <c r="Z221" s="6"/>
    </row>
    <row r="222" spans="1:26" hidden="1">
      <c r="A222" s="262"/>
      <c r="B222" s="262"/>
      <c r="C222" s="262"/>
      <c r="D222" s="262"/>
      <c r="E222" s="262"/>
      <c r="F222" s="262"/>
      <c r="G222" s="262"/>
      <c r="H222" s="262"/>
      <c r="I222" s="262"/>
      <c r="J222" s="262"/>
      <c r="K222" s="262"/>
      <c r="L222" s="262"/>
      <c r="M222" s="262"/>
      <c r="N222" s="262"/>
      <c r="O222" s="262"/>
      <c r="P222" s="262"/>
      <c r="Q222" s="262"/>
      <c r="R222" s="262"/>
      <c r="S222" s="262"/>
      <c r="T222" s="262"/>
      <c r="U222" s="262"/>
      <c r="V222" s="6"/>
      <c r="W222" s="6"/>
      <c r="X222" s="6"/>
      <c r="Y222" s="6"/>
      <c r="Z222" s="6"/>
    </row>
    <row r="223" spans="1:26" hidden="1">
      <c r="A223" s="262"/>
      <c r="B223" s="262"/>
      <c r="C223" s="262"/>
      <c r="D223" s="262"/>
      <c r="E223" s="262"/>
      <c r="F223" s="262"/>
      <c r="G223" s="262"/>
      <c r="H223" s="262"/>
      <c r="I223" s="262"/>
      <c r="J223" s="262"/>
      <c r="K223" s="262"/>
      <c r="L223" s="262"/>
      <c r="M223" s="262"/>
      <c r="N223" s="262"/>
      <c r="O223" s="262"/>
      <c r="P223" s="262"/>
      <c r="Q223" s="262"/>
      <c r="R223" s="262"/>
      <c r="S223" s="262"/>
      <c r="T223" s="262"/>
      <c r="U223" s="262"/>
      <c r="V223" s="6"/>
      <c r="W223" s="6"/>
      <c r="X223" s="6"/>
      <c r="Y223" s="6"/>
      <c r="Z223" s="6"/>
    </row>
    <row r="224" spans="1:26" hidden="1">
      <c r="A224" s="262"/>
      <c r="B224" s="262"/>
      <c r="C224" s="262"/>
      <c r="D224" s="262"/>
      <c r="E224" s="262"/>
      <c r="F224" s="262"/>
      <c r="G224" s="262"/>
      <c r="H224" s="262"/>
      <c r="I224" s="262"/>
      <c r="J224" s="262"/>
      <c r="K224" s="262"/>
      <c r="L224" s="262"/>
      <c r="M224" s="262"/>
      <c r="N224" s="262"/>
      <c r="O224" s="262"/>
      <c r="P224" s="262"/>
      <c r="Q224" s="262"/>
      <c r="R224" s="262"/>
      <c r="S224" s="262"/>
      <c r="T224" s="262"/>
      <c r="U224" s="262"/>
      <c r="V224" s="6"/>
      <c r="W224" s="6"/>
      <c r="X224" s="6"/>
      <c r="Y224" s="6"/>
      <c r="Z224" s="6"/>
    </row>
    <row r="225" spans="1:26" hidden="1">
      <c r="A225" s="262"/>
      <c r="B225" s="262"/>
      <c r="C225" s="262"/>
      <c r="D225" s="262"/>
      <c r="E225" s="262"/>
      <c r="F225" s="262"/>
      <c r="G225" s="262"/>
      <c r="H225" s="262"/>
      <c r="I225" s="262"/>
      <c r="J225" s="262"/>
      <c r="K225" s="262"/>
      <c r="L225" s="262"/>
      <c r="M225" s="262"/>
      <c r="N225" s="262"/>
      <c r="O225" s="262"/>
      <c r="P225" s="262"/>
      <c r="Q225" s="262"/>
      <c r="R225" s="262"/>
      <c r="S225" s="262"/>
      <c r="T225" s="262"/>
      <c r="U225" s="262"/>
      <c r="V225" s="6"/>
      <c r="W225" s="6"/>
      <c r="X225" s="6"/>
      <c r="Y225" s="6"/>
      <c r="Z225" s="6"/>
    </row>
    <row r="226" spans="1:26" hidden="1">
      <c r="A226" s="262"/>
      <c r="B226" s="262"/>
      <c r="C226" s="262"/>
      <c r="D226" s="262"/>
      <c r="E226" s="262"/>
      <c r="F226" s="262"/>
      <c r="G226" s="262"/>
      <c r="H226" s="262"/>
      <c r="I226" s="262"/>
      <c r="J226" s="262"/>
      <c r="K226" s="262"/>
      <c r="L226" s="262"/>
      <c r="M226" s="262"/>
      <c r="N226" s="262"/>
      <c r="O226" s="262"/>
      <c r="P226" s="262"/>
      <c r="Q226" s="262"/>
      <c r="R226" s="262"/>
      <c r="S226" s="262"/>
      <c r="T226" s="262"/>
      <c r="U226" s="262"/>
      <c r="V226" s="6"/>
      <c r="W226" s="6"/>
      <c r="X226" s="6"/>
      <c r="Y226" s="6"/>
      <c r="Z226" s="6"/>
    </row>
    <row r="227" spans="1:26" hidden="1">
      <c r="A227" s="262"/>
      <c r="B227" s="262"/>
      <c r="C227" s="262"/>
      <c r="D227" s="262"/>
      <c r="E227" s="262"/>
      <c r="F227" s="262"/>
      <c r="G227" s="262"/>
      <c r="H227" s="262"/>
      <c r="I227" s="262"/>
      <c r="J227" s="262"/>
      <c r="K227" s="262"/>
      <c r="L227" s="262"/>
      <c r="M227" s="262"/>
      <c r="N227" s="262"/>
      <c r="O227" s="262"/>
      <c r="P227" s="262"/>
      <c r="Q227" s="262"/>
      <c r="R227" s="262"/>
      <c r="S227" s="262"/>
      <c r="T227" s="262"/>
      <c r="U227" s="262"/>
      <c r="V227" s="6"/>
      <c r="W227" s="6"/>
      <c r="X227" s="6"/>
      <c r="Y227" s="6"/>
      <c r="Z227" s="6"/>
    </row>
    <row r="228" spans="1:26">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1"/>
  <sheetViews>
    <sheetView workbookViewId="0"/>
  </sheetViews>
  <sheetFormatPr defaultColWidth="9.19921875" defaultRowHeight="15" customHeight="1"/>
  <cols>
    <col min="1" max="2" width="10.3984375" customWidth="1"/>
    <col min="3" max="3" width="99.3984375" customWidth="1"/>
    <col min="4" max="4" width="10.3984375" customWidth="1"/>
    <col min="5" max="23" width="10.3984375" hidden="1" customWidth="1"/>
    <col min="24" max="26" width="11.19921875" hidden="1" customWidth="1"/>
  </cols>
  <sheetData>
    <row r="1" spans="1:23" ht="15" customHeight="1">
      <c r="A1" s="18" t="s">
        <v>2405</v>
      </c>
    </row>
    <row r="2" spans="1:23" ht="36" customHeight="1">
      <c r="A2" s="354" t="s">
        <v>2406</v>
      </c>
      <c r="B2" s="281"/>
      <c r="C2" s="272"/>
      <c r="D2" s="266"/>
      <c r="E2" s="266"/>
      <c r="F2" s="266"/>
      <c r="G2" s="266"/>
      <c r="H2" s="266"/>
      <c r="I2" s="28"/>
      <c r="J2" s="20"/>
      <c r="K2" s="20"/>
      <c r="L2" s="20"/>
      <c r="M2" s="20"/>
      <c r="N2" s="20"/>
      <c r="O2" s="20"/>
      <c r="P2" s="20"/>
      <c r="Q2" s="20"/>
      <c r="R2" s="20"/>
      <c r="S2" s="20"/>
      <c r="T2" s="20"/>
      <c r="U2" s="20"/>
      <c r="V2" s="20"/>
      <c r="W2" s="20"/>
    </row>
    <row r="3" spans="1:23" ht="25.5" customHeight="1">
      <c r="A3" s="320" t="s">
        <v>356</v>
      </c>
      <c r="B3" s="281"/>
      <c r="C3" s="272"/>
      <c r="D3" s="2"/>
      <c r="E3" s="2"/>
      <c r="F3" s="2"/>
      <c r="G3" s="2"/>
      <c r="H3" s="2"/>
      <c r="I3" s="28"/>
      <c r="J3" s="20"/>
      <c r="K3" s="20"/>
      <c r="L3" s="20"/>
      <c r="M3" s="20"/>
      <c r="N3" s="20"/>
      <c r="O3" s="20"/>
      <c r="P3" s="20"/>
      <c r="Q3" s="20"/>
      <c r="R3" s="20"/>
      <c r="S3" s="20"/>
      <c r="T3" s="20"/>
      <c r="U3" s="20"/>
      <c r="V3" s="20"/>
      <c r="W3" s="20"/>
    </row>
    <row r="4" spans="1:23" ht="24" customHeight="1">
      <c r="A4" s="267" t="s">
        <v>2407</v>
      </c>
      <c r="B4" s="267" t="s">
        <v>59</v>
      </c>
      <c r="C4" s="267" t="s">
        <v>2408</v>
      </c>
      <c r="D4" s="268"/>
      <c r="E4" s="268"/>
      <c r="F4" s="268"/>
      <c r="G4" s="268"/>
      <c r="H4" s="268"/>
      <c r="I4" s="268"/>
      <c r="J4" s="268"/>
      <c r="K4" s="268"/>
      <c r="L4" s="268"/>
      <c r="M4" s="268"/>
      <c r="N4" s="268"/>
      <c r="O4" s="268"/>
      <c r="P4" s="268"/>
      <c r="Q4" s="268"/>
      <c r="R4" s="268"/>
      <c r="S4" s="268"/>
      <c r="T4" s="268"/>
      <c r="U4" s="268"/>
      <c r="V4" s="268"/>
      <c r="W4" s="268"/>
    </row>
    <row r="5" spans="1:23" ht="36" customHeight="1">
      <c r="A5" s="125" t="s">
        <v>2409</v>
      </c>
      <c r="B5" s="269">
        <v>42586</v>
      </c>
      <c r="C5" s="125" t="s">
        <v>2410</v>
      </c>
    </row>
    <row r="6" spans="1:23" ht="36" customHeight="1">
      <c r="A6" s="125" t="s">
        <v>2411</v>
      </c>
      <c r="B6" s="269">
        <v>42596</v>
      </c>
      <c r="C6" s="125" t="s">
        <v>2412</v>
      </c>
    </row>
    <row r="7" spans="1:23" ht="36" customHeight="1">
      <c r="A7" s="125" t="s">
        <v>2413</v>
      </c>
      <c r="B7" s="269">
        <v>42597</v>
      </c>
      <c r="C7" s="125" t="s">
        <v>2414</v>
      </c>
    </row>
    <row r="8" spans="1:23" ht="36" customHeight="1">
      <c r="A8" s="125" t="s">
        <v>2415</v>
      </c>
      <c r="B8" s="269">
        <v>42598</v>
      </c>
      <c r="C8" s="125" t="s">
        <v>2416</v>
      </c>
    </row>
    <row r="9" spans="1:23" ht="36" customHeight="1">
      <c r="A9" s="125" t="s">
        <v>2417</v>
      </c>
      <c r="B9" s="269">
        <v>42606</v>
      </c>
      <c r="C9" s="125" t="s">
        <v>2418</v>
      </c>
    </row>
    <row r="10" spans="1:23" ht="36" customHeight="1">
      <c r="A10" s="125" t="s">
        <v>2419</v>
      </c>
      <c r="B10" s="269">
        <v>42607</v>
      </c>
      <c r="C10" s="125" t="s">
        <v>2420</v>
      </c>
    </row>
    <row r="11" spans="1:23" ht="36" customHeight="1">
      <c r="A11" s="125" t="s">
        <v>2421</v>
      </c>
      <c r="B11" s="269">
        <v>42608</v>
      </c>
      <c r="C11" s="125" t="s">
        <v>2422</v>
      </c>
    </row>
    <row r="12" spans="1:23" ht="36" customHeight="1">
      <c r="A12" s="125" t="s">
        <v>2423</v>
      </c>
      <c r="B12" s="269">
        <v>42608</v>
      </c>
      <c r="C12" s="125" t="s">
        <v>2424</v>
      </c>
    </row>
    <row r="13" spans="1:23" ht="36" customHeight="1">
      <c r="A13" s="125" t="s">
        <v>2425</v>
      </c>
      <c r="B13" s="269">
        <v>42634</v>
      </c>
      <c r="C13" s="125" t="s">
        <v>2426</v>
      </c>
    </row>
    <row r="14" spans="1:23" ht="36" customHeight="1">
      <c r="A14" s="125" t="s">
        <v>2427</v>
      </c>
      <c r="B14" s="269">
        <v>42636</v>
      </c>
      <c r="C14" s="125" t="s">
        <v>2428</v>
      </c>
    </row>
    <row r="15" spans="1:23" ht="36" customHeight="1">
      <c r="A15" s="125" t="s">
        <v>2429</v>
      </c>
      <c r="B15" s="269">
        <v>42639</v>
      </c>
      <c r="C15" s="125" t="s">
        <v>2430</v>
      </c>
    </row>
    <row r="16" spans="1:23" ht="36" customHeight="1">
      <c r="A16" s="125" t="s">
        <v>2431</v>
      </c>
      <c r="B16" s="269">
        <v>42649</v>
      </c>
      <c r="C16" s="125" t="s">
        <v>2432</v>
      </c>
    </row>
    <row r="17" spans="1:3" ht="36" customHeight="1">
      <c r="A17" s="125" t="s">
        <v>2433</v>
      </c>
      <c r="B17" s="269">
        <v>42660</v>
      </c>
      <c r="C17" s="125" t="s">
        <v>2434</v>
      </c>
    </row>
    <row r="18" spans="1:3" ht="36" customHeight="1">
      <c r="A18" s="125" t="s">
        <v>2435</v>
      </c>
      <c r="B18" s="269">
        <v>42690</v>
      </c>
      <c r="C18" s="125" t="s">
        <v>2436</v>
      </c>
    </row>
    <row r="19" spans="1:3" ht="36" customHeight="1">
      <c r="A19" s="125" t="s">
        <v>2437</v>
      </c>
      <c r="B19" s="269">
        <v>42695</v>
      </c>
      <c r="C19" s="125" t="s">
        <v>2438</v>
      </c>
    </row>
    <row r="20" spans="1:3" ht="36" customHeight="1">
      <c r="A20" s="125" t="s">
        <v>2439</v>
      </c>
      <c r="B20" s="269">
        <v>42697</v>
      </c>
      <c r="C20" s="125" t="s">
        <v>2440</v>
      </c>
    </row>
    <row r="21" spans="1:3" ht="36" customHeight="1">
      <c r="A21" s="125" t="s">
        <v>2441</v>
      </c>
      <c r="B21" s="269">
        <v>43032</v>
      </c>
      <c r="C21" s="125" t="s">
        <v>2442</v>
      </c>
    </row>
    <row r="22" spans="1:3" ht="36" customHeight="1">
      <c r="A22" s="125" t="s">
        <v>2443</v>
      </c>
      <c r="B22" s="269">
        <v>43314</v>
      </c>
      <c r="C22" s="125" t="s">
        <v>2444</v>
      </c>
    </row>
    <row r="23" spans="1:3" ht="36" customHeight="1">
      <c r="A23" s="125" t="s">
        <v>2445</v>
      </c>
      <c r="B23" s="269">
        <v>43315</v>
      </c>
      <c r="C23" s="125" t="s">
        <v>2446</v>
      </c>
    </row>
    <row r="24" spans="1:3" ht="36" customHeight="1">
      <c r="A24" s="125" t="s">
        <v>2447</v>
      </c>
      <c r="B24" s="269">
        <v>43386</v>
      </c>
      <c r="C24" s="125" t="s">
        <v>2448</v>
      </c>
    </row>
    <row r="25" spans="1:3" ht="36" customHeight="1">
      <c r="A25" s="125" t="s">
        <v>2449</v>
      </c>
      <c r="B25" s="269">
        <v>43405</v>
      </c>
      <c r="C25" s="125" t="s">
        <v>2450</v>
      </c>
    </row>
    <row r="26" spans="1:3" ht="36" customHeight="1">
      <c r="A26" s="125" t="s">
        <v>2451</v>
      </c>
      <c r="B26" s="269">
        <v>43490</v>
      </c>
      <c r="C26" s="125" t="s">
        <v>2452</v>
      </c>
    </row>
    <row r="27" spans="1:3" ht="53.25" customHeight="1">
      <c r="A27" s="125" t="s">
        <v>2453</v>
      </c>
      <c r="B27" s="269">
        <v>43543</v>
      </c>
      <c r="C27" s="125" t="s">
        <v>2454</v>
      </c>
    </row>
    <row r="28" spans="1:3" ht="36" customHeight="1">
      <c r="A28" s="125" t="s">
        <v>2455</v>
      </c>
      <c r="B28" s="269">
        <v>43593</v>
      </c>
      <c r="C28" s="125" t="s">
        <v>2456</v>
      </c>
    </row>
    <row r="29" spans="1:3" ht="36" customHeight="1">
      <c r="A29" s="125" t="s">
        <v>2457</v>
      </c>
      <c r="B29" s="269">
        <v>43742</v>
      </c>
      <c r="C29" s="125" t="s">
        <v>2458</v>
      </c>
    </row>
    <row r="30" spans="1:3" ht="36" customHeight="1">
      <c r="A30" s="125" t="s">
        <v>2459</v>
      </c>
      <c r="B30" s="269">
        <v>43776</v>
      </c>
      <c r="C30" s="125" t="s">
        <v>2460</v>
      </c>
    </row>
    <row r="31" spans="1:3" ht="36" customHeight="1">
      <c r="A31" s="125" t="s">
        <v>2461</v>
      </c>
      <c r="B31" s="269">
        <v>44489</v>
      </c>
      <c r="C31" s="125" t="s">
        <v>2448</v>
      </c>
    </row>
    <row r="32" spans="1:3" ht="36" customHeight="1">
      <c r="A32" s="125" t="s">
        <v>2462</v>
      </c>
      <c r="B32" s="269">
        <v>44963</v>
      </c>
      <c r="C32" s="125" t="s">
        <v>2463</v>
      </c>
    </row>
    <row r="33" spans="1:4" ht="36" customHeight="1">
      <c r="A33" s="125" t="s">
        <v>2464</v>
      </c>
      <c r="B33" s="269">
        <v>45139</v>
      </c>
      <c r="C33" s="125" t="s">
        <v>2465</v>
      </c>
    </row>
    <row r="34" spans="1:4" ht="36" customHeight="1">
      <c r="A34" s="125">
        <v>3.06</v>
      </c>
      <c r="B34" s="269">
        <v>45461</v>
      </c>
      <c r="C34" s="125" t="s">
        <v>2466</v>
      </c>
    </row>
    <row r="35" spans="1:4" ht="36" customHeight="1">
      <c r="A35" s="125"/>
      <c r="B35" s="270"/>
      <c r="C35" s="125"/>
    </row>
    <row r="36" spans="1:4" ht="36" customHeight="1">
      <c r="A36" s="125"/>
      <c r="B36" s="270"/>
      <c r="C36" s="125"/>
    </row>
    <row r="37" spans="1:4" ht="36" customHeight="1">
      <c r="A37" s="125"/>
      <c r="B37" s="270"/>
      <c r="C37" s="125"/>
    </row>
    <row r="38" spans="1:4" ht="36" customHeight="1">
      <c r="A38" s="125"/>
      <c r="B38" s="270"/>
      <c r="C38" s="125"/>
    </row>
    <row r="39" spans="1:4" ht="36" customHeight="1">
      <c r="A39" s="125"/>
      <c r="B39" s="270"/>
      <c r="C39" s="125"/>
    </row>
    <row r="40" spans="1:4" ht="36" customHeight="1">
      <c r="A40" s="125"/>
      <c r="B40" s="270"/>
      <c r="C40" s="125"/>
    </row>
    <row r="41" spans="1:4" ht="36" customHeight="1">
      <c r="A41" s="125"/>
      <c r="B41" s="270"/>
      <c r="C41" s="125"/>
      <c r="D41" s="18" t="s">
        <v>258</v>
      </c>
    </row>
    <row r="42" spans="1:4" ht="15.75" customHeight="1">
      <c r="A42" s="18" t="s">
        <v>2467</v>
      </c>
      <c r="B42" s="225"/>
    </row>
    <row r="43" spans="1:4" ht="15.75" hidden="1" customHeight="1">
      <c r="B43" s="225"/>
    </row>
    <row r="44" spans="1:4" ht="15.75" hidden="1" customHeight="1">
      <c r="B44" s="225"/>
    </row>
    <row r="45" spans="1:4" ht="15.75" hidden="1" customHeight="1">
      <c r="B45" s="225"/>
    </row>
    <row r="46" spans="1:4" ht="15.75" hidden="1" customHeight="1">
      <c r="B46" s="225"/>
    </row>
    <row r="47" spans="1:4" ht="15.75" hidden="1" customHeight="1">
      <c r="B47" s="225"/>
    </row>
    <row r="48" spans="1:4" ht="15.75" hidden="1" customHeight="1">
      <c r="B48" s="225"/>
    </row>
    <row r="49" spans="2:2" ht="15.75" hidden="1" customHeight="1">
      <c r="B49" s="225"/>
    </row>
    <row r="50" spans="2:2" ht="15.75" hidden="1" customHeight="1">
      <c r="B50" s="225"/>
    </row>
    <row r="51" spans="2:2" ht="15.75" hidden="1" customHeight="1">
      <c r="B51" s="225"/>
    </row>
    <row r="52" spans="2:2" ht="15.75" hidden="1" customHeight="1">
      <c r="B52" s="225"/>
    </row>
    <row r="53" spans="2:2" ht="15.75" hidden="1" customHeight="1">
      <c r="B53" s="225"/>
    </row>
    <row r="54" spans="2:2" ht="15.75" hidden="1" customHeight="1">
      <c r="B54" s="225"/>
    </row>
    <row r="55" spans="2:2" ht="15.75" hidden="1" customHeight="1">
      <c r="B55" s="225"/>
    </row>
    <row r="56" spans="2:2" ht="15.75" hidden="1" customHeight="1">
      <c r="B56" s="225"/>
    </row>
    <row r="57" spans="2:2" ht="15.75" hidden="1" customHeight="1">
      <c r="B57" s="225"/>
    </row>
    <row r="58" spans="2:2" ht="15.75" hidden="1" customHeight="1">
      <c r="B58" s="225"/>
    </row>
    <row r="59" spans="2:2" ht="15.75" hidden="1" customHeight="1">
      <c r="B59" s="225"/>
    </row>
    <row r="60" spans="2:2" ht="15.75" hidden="1" customHeight="1">
      <c r="B60" s="225"/>
    </row>
    <row r="61" spans="2:2" ht="15.75" hidden="1" customHeight="1">
      <c r="B61" s="225"/>
    </row>
    <row r="62" spans="2:2" ht="15.75" hidden="1" customHeight="1">
      <c r="B62" s="225"/>
    </row>
    <row r="63" spans="2:2" ht="15.75" hidden="1" customHeight="1">
      <c r="B63" s="225"/>
    </row>
    <row r="64" spans="2:2" ht="15.75" hidden="1" customHeight="1">
      <c r="B64" s="225"/>
    </row>
    <row r="65" spans="2:2" ht="15.75" hidden="1" customHeight="1">
      <c r="B65" s="225"/>
    </row>
    <row r="66" spans="2:2" ht="15.75" hidden="1" customHeight="1">
      <c r="B66" s="225"/>
    </row>
    <row r="67" spans="2:2" ht="15.75" hidden="1" customHeight="1">
      <c r="B67" s="225"/>
    </row>
    <row r="68" spans="2:2" ht="15.75" hidden="1" customHeight="1">
      <c r="B68" s="225"/>
    </row>
    <row r="69" spans="2:2" ht="15.75" hidden="1" customHeight="1">
      <c r="B69" s="225"/>
    </row>
    <row r="70" spans="2:2" ht="15.75" hidden="1" customHeight="1">
      <c r="B70" s="225"/>
    </row>
    <row r="71" spans="2:2" ht="15.75" hidden="1" customHeight="1">
      <c r="B71" s="225"/>
    </row>
    <row r="72" spans="2:2" ht="15.75" hidden="1" customHeight="1">
      <c r="B72" s="225"/>
    </row>
    <row r="73" spans="2:2" ht="15.75" hidden="1" customHeight="1">
      <c r="B73" s="225"/>
    </row>
    <row r="74" spans="2:2" ht="15.75" hidden="1" customHeight="1">
      <c r="B74" s="225"/>
    </row>
    <row r="75" spans="2:2" ht="15.75" hidden="1" customHeight="1">
      <c r="B75" s="225"/>
    </row>
    <row r="76" spans="2:2" ht="15.75" hidden="1" customHeight="1">
      <c r="B76" s="225"/>
    </row>
    <row r="77" spans="2:2" ht="15.75" hidden="1" customHeight="1">
      <c r="B77" s="225"/>
    </row>
    <row r="78" spans="2:2" ht="15.75" hidden="1" customHeight="1">
      <c r="B78" s="225"/>
    </row>
    <row r="79" spans="2:2" ht="15.75" hidden="1" customHeight="1">
      <c r="B79" s="225"/>
    </row>
    <row r="80" spans="2:2" ht="15.75" hidden="1" customHeight="1">
      <c r="B80" s="225"/>
    </row>
    <row r="81" spans="2:2" ht="15.75" hidden="1" customHeight="1">
      <c r="B81" s="225"/>
    </row>
    <row r="82" spans="2:2" ht="15.75" hidden="1" customHeight="1">
      <c r="B82" s="225"/>
    </row>
    <row r="83" spans="2:2" ht="15.75" hidden="1" customHeight="1">
      <c r="B83" s="225"/>
    </row>
    <row r="84" spans="2:2" ht="15.75" hidden="1" customHeight="1">
      <c r="B84" s="225"/>
    </row>
    <row r="85" spans="2:2" ht="15.75" hidden="1" customHeight="1">
      <c r="B85" s="225"/>
    </row>
    <row r="86" spans="2:2" ht="15.75" hidden="1" customHeight="1">
      <c r="B86" s="225"/>
    </row>
    <row r="87" spans="2:2" ht="15.75" hidden="1" customHeight="1">
      <c r="B87" s="225"/>
    </row>
    <row r="88" spans="2:2" ht="15.75" hidden="1" customHeight="1">
      <c r="B88" s="225"/>
    </row>
    <row r="89" spans="2:2" ht="15.75" hidden="1" customHeight="1">
      <c r="B89" s="225"/>
    </row>
    <row r="90" spans="2:2" ht="15.75" hidden="1" customHeight="1">
      <c r="B90" s="225"/>
    </row>
    <row r="91" spans="2:2" ht="15.75" hidden="1" customHeight="1">
      <c r="B91" s="225"/>
    </row>
    <row r="92" spans="2:2" ht="15.75" hidden="1" customHeight="1">
      <c r="B92" s="225"/>
    </row>
    <row r="93" spans="2:2" ht="15.75" hidden="1" customHeight="1">
      <c r="B93" s="225"/>
    </row>
    <row r="94" spans="2:2" ht="15.75" hidden="1" customHeight="1">
      <c r="B94" s="225"/>
    </row>
    <row r="95" spans="2:2" ht="15.75" hidden="1" customHeight="1">
      <c r="B95" s="225"/>
    </row>
    <row r="96" spans="2:2" ht="15.75" hidden="1" customHeight="1">
      <c r="B96" s="225"/>
    </row>
    <row r="97" spans="2:2" ht="15.75" hidden="1" customHeight="1">
      <c r="B97" s="225"/>
    </row>
    <row r="98" spans="2:2" ht="15.75" hidden="1" customHeight="1">
      <c r="B98" s="225"/>
    </row>
    <row r="99" spans="2:2" ht="15.75" hidden="1" customHeight="1">
      <c r="B99" s="225"/>
    </row>
    <row r="100" spans="2:2" ht="15.75" hidden="1" customHeight="1">
      <c r="B100" s="225"/>
    </row>
    <row r="101" spans="2:2" ht="15.75" hidden="1" customHeight="1">
      <c r="B101" s="225"/>
    </row>
    <row r="102" spans="2:2" ht="15.75" hidden="1" customHeight="1">
      <c r="B102" s="225"/>
    </row>
    <row r="103" spans="2:2" ht="15.75" hidden="1" customHeight="1">
      <c r="B103" s="225"/>
    </row>
    <row r="104" spans="2:2" ht="15.75" hidden="1" customHeight="1">
      <c r="B104" s="225"/>
    </row>
    <row r="105" spans="2:2" ht="15.75" hidden="1" customHeight="1">
      <c r="B105" s="225"/>
    </row>
    <row r="106" spans="2:2" ht="15.75" hidden="1" customHeight="1">
      <c r="B106" s="225"/>
    </row>
    <row r="107" spans="2:2" ht="15.75" hidden="1" customHeight="1">
      <c r="B107" s="225"/>
    </row>
    <row r="108" spans="2:2" ht="15.75" hidden="1" customHeight="1">
      <c r="B108" s="225"/>
    </row>
    <row r="109" spans="2:2" ht="15.75" hidden="1" customHeight="1">
      <c r="B109" s="225"/>
    </row>
    <row r="110" spans="2:2" ht="15.75" hidden="1" customHeight="1">
      <c r="B110" s="225"/>
    </row>
    <row r="111" spans="2:2" ht="15.75" hidden="1" customHeight="1">
      <c r="B111" s="225"/>
    </row>
    <row r="112" spans="2:2" ht="15.75" hidden="1" customHeight="1">
      <c r="B112" s="225"/>
    </row>
    <row r="113" spans="2:2" ht="15.75" hidden="1" customHeight="1">
      <c r="B113" s="225"/>
    </row>
    <row r="114" spans="2:2" ht="15.75" hidden="1" customHeight="1">
      <c r="B114" s="225"/>
    </row>
    <row r="115" spans="2:2" ht="15.75" hidden="1" customHeight="1">
      <c r="B115" s="225"/>
    </row>
    <row r="116" spans="2:2" ht="15.75" hidden="1" customHeight="1">
      <c r="B116" s="225"/>
    </row>
    <row r="117" spans="2:2" ht="15.75" hidden="1" customHeight="1">
      <c r="B117" s="225"/>
    </row>
    <row r="118" spans="2:2" ht="15.75" hidden="1" customHeight="1">
      <c r="B118" s="225"/>
    </row>
    <row r="119" spans="2:2" ht="15.75" hidden="1" customHeight="1">
      <c r="B119" s="225"/>
    </row>
    <row r="120" spans="2:2" ht="15.75" hidden="1" customHeight="1">
      <c r="B120" s="225"/>
    </row>
    <row r="121" spans="2:2" ht="15.75" hidden="1" customHeight="1">
      <c r="B121" s="225"/>
    </row>
    <row r="122" spans="2:2" ht="15.75" hidden="1" customHeight="1">
      <c r="B122" s="225"/>
    </row>
    <row r="123" spans="2:2" ht="15.75" hidden="1" customHeight="1">
      <c r="B123" s="225"/>
    </row>
    <row r="124" spans="2:2" ht="15.75" hidden="1" customHeight="1">
      <c r="B124" s="225"/>
    </row>
    <row r="125" spans="2:2" ht="15.75" hidden="1" customHeight="1">
      <c r="B125" s="225"/>
    </row>
    <row r="126" spans="2:2" ht="15.75" hidden="1" customHeight="1">
      <c r="B126" s="225"/>
    </row>
    <row r="127" spans="2:2" ht="15.75" hidden="1" customHeight="1">
      <c r="B127" s="225"/>
    </row>
    <row r="128" spans="2:2" ht="15.75" hidden="1" customHeight="1">
      <c r="B128" s="225"/>
    </row>
    <row r="129" spans="2:2" ht="15.75" hidden="1" customHeight="1">
      <c r="B129" s="225"/>
    </row>
    <row r="130" spans="2:2" ht="15.75" hidden="1" customHeight="1">
      <c r="B130" s="225"/>
    </row>
    <row r="131" spans="2:2" ht="15.75" hidden="1" customHeight="1">
      <c r="B131" s="225"/>
    </row>
    <row r="132" spans="2:2" ht="15.75" hidden="1" customHeight="1">
      <c r="B132" s="225"/>
    </row>
    <row r="133" spans="2:2" ht="15.75" hidden="1" customHeight="1">
      <c r="B133" s="225"/>
    </row>
    <row r="134" spans="2:2" ht="15.75" hidden="1" customHeight="1">
      <c r="B134" s="225"/>
    </row>
    <row r="135" spans="2:2" ht="15.75" hidden="1" customHeight="1">
      <c r="B135" s="225"/>
    </row>
    <row r="136" spans="2:2" ht="15.75" hidden="1" customHeight="1">
      <c r="B136" s="225"/>
    </row>
    <row r="137" spans="2:2" ht="15.75" hidden="1" customHeight="1">
      <c r="B137" s="225"/>
    </row>
    <row r="138" spans="2:2" ht="15.75" hidden="1" customHeight="1">
      <c r="B138" s="225"/>
    </row>
    <row r="139" spans="2:2" ht="15.75" hidden="1" customHeight="1">
      <c r="B139" s="225"/>
    </row>
    <row r="140" spans="2:2" ht="15.75" hidden="1" customHeight="1">
      <c r="B140" s="225"/>
    </row>
    <row r="141" spans="2:2" ht="15.75" hidden="1" customHeight="1">
      <c r="B141" s="225"/>
    </row>
    <row r="142" spans="2:2" ht="15.75" hidden="1" customHeight="1">
      <c r="B142" s="225"/>
    </row>
    <row r="143" spans="2:2" ht="15.75" hidden="1" customHeight="1">
      <c r="B143" s="225"/>
    </row>
    <row r="144" spans="2:2" ht="15.75" hidden="1" customHeight="1">
      <c r="B144" s="225"/>
    </row>
    <row r="145" spans="2:2" ht="15.75" hidden="1" customHeight="1">
      <c r="B145" s="225"/>
    </row>
    <row r="146" spans="2:2" ht="15.75" hidden="1" customHeight="1">
      <c r="B146" s="225"/>
    </row>
    <row r="147" spans="2:2" ht="15.75" hidden="1" customHeight="1">
      <c r="B147" s="225"/>
    </row>
    <row r="148" spans="2:2" ht="15.75" hidden="1" customHeight="1">
      <c r="B148" s="225"/>
    </row>
    <row r="149" spans="2:2" ht="15.75" hidden="1" customHeight="1">
      <c r="B149" s="225"/>
    </row>
    <row r="150" spans="2:2" ht="15.75" hidden="1" customHeight="1">
      <c r="B150" s="225"/>
    </row>
    <row r="151" spans="2:2" ht="15.75" hidden="1" customHeight="1">
      <c r="B151" s="225"/>
    </row>
    <row r="152" spans="2:2" ht="15.75" hidden="1" customHeight="1">
      <c r="B152" s="225"/>
    </row>
    <row r="153" spans="2:2" ht="15.75" hidden="1" customHeight="1">
      <c r="B153" s="225"/>
    </row>
    <row r="154" spans="2:2" ht="15.75" hidden="1" customHeight="1">
      <c r="B154" s="225"/>
    </row>
    <row r="155" spans="2:2" ht="15.75" hidden="1" customHeight="1">
      <c r="B155" s="225"/>
    </row>
    <row r="156" spans="2:2" ht="15.75" hidden="1" customHeight="1">
      <c r="B156" s="225"/>
    </row>
    <row r="157" spans="2:2" ht="15.75" hidden="1" customHeight="1">
      <c r="B157" s="225"/>
    </row>
    <row r="158" spans="2:2" ht="15.75" hidden="1" customHeight="1">
      <c r="B158" s="225"/>
    </row>
    <row r="159" spans="2:2" ht="15.75" hidden="1" customHeight="1">
      <c r="B159" s="225"/>
    </row>
    <row r="160" spans="2:2" ht="15.75" hidden="1" customHeight="1">
      <c r="B160" s="225"/>
    </row>
    <row r="161" spans="2:2" ht="15.75" hidden="1" customHeight="1">
      <c r="B161" s="225"/>
    </row>
    <row r="162" spans="2:2" ht="15.75" hidden="1" customHeight="1">
      <c r="B162" s="225"/>
    </row>
    <row r="163" spans="2:2" ht="15.75" hidden="1" customHeight="1">
      <c r="B163" s="225"/>
    </row>
    <row r="164" spans="2:2" ht="15.75" hidden="1" customHeight="1">
      <c r="B164" s="225"/>
    </row>
    <row r="165" spans="2:2" ht="15.75" hidden="1" customHeight="1">
      <c r="B165" s="225"/>
    </row>
    <row r="166" spans="2:2" ht="15.75" hidden="1" customHeight="1">
      <c r="B166" s="225"/>
    </row>
    <row r="167" spans="2:2" ht="15.75" hidden="1" customHeight="1">
      <c r="B167" s="225"/>
    </row>
    <row r="168" spans="2:2" ht="15.75" hidden="1" customHeight="1">
      <c r="B168" s="225"/>
    </row>
    <row r="169" spans="2:2" ht="15.75" hidden="1" customHeight="1">
      <c r="B169" s="225"/>
    </row>
    <row r="170" spans="2:2" ht="15.75" hidden="1" customHeight="1">
      <c r="B170" s="225"/>
    </row>
    <row r="171" spans="2:2" ht="15.75" hidden="1" customHeight="1">
      <c r="B171" s="225"/>
    </row>
    <row r="172" spans="2:2" ht="15.75" hidden="1" customHeight="1">
      <c r="B172" s="225"/>
    </row>
    <row r="173" spans="2:2" ht="15.75" hidden="1" customHeight="1">
      <c r="B173" s="225"/>
    </row>
    <row r="174" spans="2:2" ht="15.75" hidden="1" customHeight="1">
      <c r="B174" s="225"/>
    </row>
    <row r="175" spans="2:2" ht="15.75" hidden="1" customHeight="1">
      <c r="B175" s="225"/>
    </row>
    <row r="176" spans="2:2" ht="15.75" hidden="1" customHeight="1">
      <c r="B176" s="225"/>
    </row>
    <row r="177" spans="2:2" ht="15.75" hidden="1" customHeight="1">
      <c r="B177" s="225"/>
    </row>
    <row r="178" spans="2:2" ht="15.75" hidden="1" customHeight="1">
      <c r="B178" s="225"/>
    </row>
    <row r="179" spans="2:2" ht="15.75" hidden="1" customHeight="1">
      <c r="B179" s="225"/>
    </row>
    <row r="180" spans="2:2" ht="15.75" hidden="1" customHeight="1">
      <c r="B180" s="225"/>
    </row>
    <row r="181" spans="2:2" ht="15.75" hidden="1" customHeight="1">
      <c r="B181" s="225"/>
    </row>
    <row r="182" spans="2:2" ht="15.75" hidden="1" customHeight="1">
      <c r="B182" s="225"/>
    </row>
    <row r="183" spans="2:2" ht="15.75" hidden="1" customHeight="1">
      <c r="B183" s="225"/>
    </row>
    <row r="184" spans="2:2" ht="15.75" hidden="1" customHeight="1">
      <c r="B184" s="225"/>
    </row>
    <row r="185" spans="2:2" ht="15.75" hidden="1" customHeight="1">
      <c r="B185" s="225"/>
    </row>
    <row r="186" spans="2:2" ht="15.75" hidden="1" customHeight="1">
      <c r="B186" s="225"/>
    </row>
    <row r="187" spans="2:2" ht="15.75" hidden="1" customHeight="1">
      <c r="B187" s="225"/>
    </row>
    <row r="188" spans="2:2" ht="15.75" hidden="1" customHeight="1">
      <c r="B188" s="225"/>
    </row>
    <row r="189" spans="2:2" ht="15.75" hidden="1" customHeight="1">
      <c r="B189" s="225"/>
    </row>
    <row r="190" spans="2:2" ht="15.75" hidden="1" customHeight="1">
      <c r="B190" s="225"/>
    </row>
    <row r="191" spans="2:2" ht="15.75" hidden="1" customHeight="1">
      <c r="B191" s="225"/>
    </row>
    <row r="192" spans="2:2" ht="15.75" hidden="1" customHeight="1">
      <c r="B192" s="225"/>
    </row>
    <row r="193" spans="2:2" ht="15.75" hidden="1" customHeight="1">
      <c r="B193" s="225"/>
    </row>
    <row r="194" spans="2:2" ht="15.75" hidden="1" customHeight="1">
      <c r="B194" s="225"/>
    </row>
    <row r="195" spans="2:2" ht="15.75" hidden="1" customHeight="1">
      <c r="B195" s="225"/>
    </row>
    <row r="196" spans="2:2" ht="15.75" hidden="1" customHeight="1">
      <c r="B196" s="225"/>
    </row>
    <row r="197" spans="2:2" ht="15.75" hidden="1" customHeight="1">
      <c r="B197" s="225"/>
    </row>
    <row r="198" spans="2:2" ht="15.75" hidden="1" customHeight="1">
      <c r="B198" s="225"/>
    </row>
    <row r="199" spans="2:2" ht="15.75" hidden="1" customHeight="1">
      <c r="B199" s="225"/>
    </row>
    <row r="200" spans="2:2" ht="15.75" hidden="1" customHeight="1">
      <c r="B200" s="225"/>
    </row>
    <row r="201" spans="2:2" ht="15.75" hidden="1" customHeight="1">
      <c r="B201" s="225"/>
    </row>
    <row r="202" spans="2:2" ht="15.75" hidden="1" customHeight="1">
      <c r="B202" s="225"/>
    </row>
    <row r="203" spans="2:2" ht="15.75" hidden="1" customHeight="1">
      <c r="B203" s="225"/>
    </row>
    <row r="204" spans="2:2" ht="15.75" hidden="1" customHeight="1">
      <c r="B204" s="225"/>
    </row>
    <row r="205" spans="2:2" ht="15.75" hidden="1" customHeight="1">
      <c r="B205" s="225"/>
    </row>
    <row r="206" spans="2:2" ht="15.75" hidden="1" customHeight="1">
      <c r="B206" s="225"/>
    </row>
    <row r="207" spans="2:2" ht="15.75" hidden="1" customHeight="1">
      <c r="B207" s="225"/>
    </row>
    <row r="208" spans="2:2" ht="15.75" hidden="1" customHeight="1">
      <c r="B208" s="225"/>
    </row>
    <row r="209" spans="2:2" ht="15.75" hidden="1" customHeight="1">
      <c r="B209" s="225"/>
    </row>
    <row r="210" spans="2:2" ht="15.75" hidden="1" customHeight="1">
      <c r="B210" s="225"/>
    </row>
    <row r="211" spans="2:2" ht="15.75" hidden="1" customHeight="1">
      <c r="B211" s="225"/>
    </row>
    <row r="212" spans="2:2" ht="15.75" hidden="1" customHeight="1">
      <c r="B212" s="225"/>
    </row>
    <row r="213" spans="2:2" ht="15.75" hidden="1" customHeight="1">
      <c r="B213" s="225"/>
    </row>
    <row r="214" spans="2:2" ht="15.75" hidden="1" customHeight="1">
      <c r="B214" s="225"/>
    </row>
    <row r="215" spans="2:2" ht="15.75" hidden="1" customHeight="1">
      <c r="B215" s="225"/>
    </row>
    <row r="216" spans="2:2" ht="15.75" hidden="1" customHeight="1">
      <c r="B216" s="225"/>
    </row>
    <row r="217" spans="2:2" ht="15.75" hidden="1" customHeight="1">
      <c r="B217" s="225"/>
    </row>
    <row r="218" spans="2:2" ht="15.75" hidden="1" customHeight="1">
      <c r="B218" s="225"/>
    </row>
    <row r="219" spans="2:2" ht="15.75" hidden="1" customHeight="1">
      <c r="B219" s="225"/>
    </row>
    <row r="220" spans="2:2" ht="15.75" hidden="1" customHeight="1">
      <c r="B220" s="225"/>
    </row>
    <row r="221" spans="2:2" ht="15.75" hidden="1" customHeight="1">
      <c r="B221" s="225"/>
    </row>
    <row r="222" spans="2:2" ht="15.75" hidden="1" customHeight="1">
      <c r="B222" s="225"/>
    </row>
    <row r="223" spans="2:2" ht="15.75" hidden="1" customHeight="1">
      <c r="B223" s="225"/>
    </row>
    <row r="224" spans="2:2" ht="15.75" hidden="1" customHeight="1">
      <c r="B224" s="225"/>
    </row>
    <row r="225" spans="2:2" ht="15.75" hidden="1" customHeight="1">
      <c r="B225" s="225"/>
    </row>
    <row r="226" spans="2:2" ht="15.75" hidden="1" customHeight="1">
      <c r="B226" s="225"/>
    </row>
    <row r="227" spans="2:2" ht="15.75" hidden="1" customHeight="1">
      <c r="B227" s="225"/>
    </row>
    <row r="228" spans="2:2" ht="15.75" hidden="1" customHeight="1">
      <c r="B228" s="225"/>
    </row>
    <row r="229" spans="2:2" ht="15.75" hidden="1" customHeight="1">
      <c r="B229" s="225"/>
    </row>
    <row r="230" spans="2:2" ht="15.75" hidden="1" customHeight="1">
      <c r="B230" s="225"/>
    </row>
    <row r="231" spans="2:2" ht="15.75" hidden="1" customHeight="1"/>
    <row r="232" spans="2:2" ht="15.75" hidden="1" customHeight="1"/>
    <row r="233" spans="2:2" ht="15.75" hidden="1" customHeight="1"/>
    <row r="234" spans="2:2" ht="15.75" hidden="1" customHeight="1"/>
    <row r="235" spans="2:2" ht="15.75" hidden="1" customHeight="1"/>
    <row r="236" spans="2:2" ht="15.75" hidden="1" customHeight="1"/>
    <row r="237" spans="2:2" ht="15.75" hidden="1" customHeight="1"/>
    <row r="238" spans="2:2" ht="15.75" hidden="1" customHeight="1"/>
    <row r="239" spans="2:2" ht="15.75" hidden="1" customHeight="1"/>
    <row r="240" spans="2:2"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sheetData>
  <mergeCells count="2">
    <mergeCell ref="A2:C2"/>
    <mergeCell ref="A3:C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2"/>
  <sheetViews>
    <sheetView workbookViewId="0"/>
  </sheetViews>
  <sheetFormatPr defaultColWidth="9.19921875" defaultRowHeight="15" customHeight="1"/>
  <cols>
    <col min="1" max="1" width="18.3984375" customWidth="1"/>
    <col min="2" max="2" width="88.3984375" customWidth="1"/>
    <col min="3" max="3" width="10.59765625" customWidth="1"/>
    <col min="4" max="22" width="10.59765625" hidden="1" customWidth="1"/>
    <col min="23" max="26" width="11.19921875" hidden="1" customWidth="1"/>
  </cols>
  <sheetData>
    <row r="1" spans="1:22" ht="15" customHeight="1">
      <c r="A1" s="18" t="s">
        <v>25</v>
      </c>
    </row>
    <row r="2" spans="1:22" ht="49.5" customHeight="1">
      <c r="A2" s="271" t="s">
        <v>26</v>
      </c>
      <c r="B2" s="272"/>
    </row>
    <row r="3" spans="1:22" ht="25.5" customHeight="1">
      <c r="A3" s="273"/>
      <c r="B3" s="272"/>
      <c r="C3" s="19"/>
      <c r="D3" s="19"/>
      <c r="E3" s="19"/>
      <c r="F3" s="20"/>
      <c r="G3" s="20"/>
      <c r="H3" s="20"/>
      <c r="I3" s="20"/>
      <c r="J3" s="20"/>
      <c r="K3" s="20"/>
      <c r="L3" s="20"/>
      <c r="M3" s="20"/>
      <c r="N3" s="20"/>
      <c r="O3" s="20"/>
      <c r="P3" s="20"/>
      <c r="Q3" s="20"/>
      <c r="R3" s="20"/>
      <c r="S3" s="20"/>
      <c r="T3" s="20"/>
      <c r="U3" s="20"/>
      <c r="V3" s="20"/>
    </row>
    <row r="4" spans="1:22" ht="24" customHeight="1">
      <c r="A4" s="274" t="s">
        <v>27</v>
      </c>
      <c r="B4" s="272"/>
      <c r="C4" s="21"/>
      <c r="D4" s="21"/>
      <c r="E4" s="21"/>
      <c r="F4" s="21"/>
      <c r="G4" s="21"/>
      <c r="H4" s="21"/>
      <c r="I4" s="21"/>
      <c r="J4" s="21"/>
      <c r="K4" s="21"/>
      <c r="L4" s="21"/>
      <c r="M4" s="21"/>
      <c r="N4" s="21"/>
      <c r="O4" s="21"/>
      <c r="P4" s="21"/>
      <c r="Q4" s="21"/>
      <c r="R4" s="21"/>
      <c r="S4" s="21"/>
      <c r="T4" s="21"/>
      <c r="U4" s="21"/>
      <c r="V4" s="21"/>
    </row>
    <row r="5" spans="1:22" ht="72" customHeight="1">
      <c r="A5" s="275" t="s">
        <v>28</v>
      </c>
      <c r="B5" s="272"/>
    </row>
    <row r="6" spans="1:22" ht="24" customHeight="1">
      <c r="A6" s="274" t="s">
        <v>29</v>
      </c>
      <c r="B6" s="272"/>
      <c r="C6" s="21"/>
      <c r="D6" s="21"/>
      <c r="E6" s="21"/>
      <c r="F6" s="21"/>
      <c r="G6" s="21"/>
      <c r="H6" s="21"/>
      <c r="I6" s="21"/>
      <c r="J6" s="21"/>
      <c r="K6" s="21"/>
      <c r="L6" s="21"/>
      <c r="M6" s="21"/>
      <c r="N6" s="21"/>
      <c r="O6" s="21"/>
      <c r="P6" s="21"/>
      <c r="Q6" s="21"/>
      <c r="R6" s="21"/>
      <c r="S6" s="21"/>
      <c r="T6" s="21"/>
      <c r="U6" s="21"/>
      <c r="V6" s="21"/>
    </row>
    <row r="7" spans="1:22" ht="84" customHeight="1">
      <c r="A7" s="275" t="s">
        <v>30</v>
      </c>
      <c r="B7" s="272"/>
    </row>
    <row r="8" spans="1:22" ht="54.75" customHeight="1">
      <c r="A8" s="22" t="s">
        <v>31</v>
      </c>
      <c r="B8" s="23" t="s">
        <v>32</v>
      </c>
    </row>
    <row r="9" spans="1:22" ht="36" customHeight="1">
      <c r="A9" s="22" t="s">
        <v>33</v>
      </c>
      <c r="B9" s="23" t="s">
        <v>34</v>
      </c>
    </row>
    <row r="10" spans="1:22" ht="36" customHeight="1">
      <c r="A10" s="22" t="s">
        <v>35</v>
      </c>
      <c r="B10" s="23" t="s">
        <v>36</v>
      </c>
    </row>
    <row r="11" spans="1:22" ht="36" customHeight="1">
      <c r="A11" s="22" t="s">
        <v>37</v>
      </c>
      <c r="B11" s="23" t="s">
        <v>38</v>
      </c>
    </row>
    <row r="12" spans="1:22" ht="24" customHeight="1">
      <c r="A12" s="274" t="s">
        <v>29</v>
      </c>
      <c r="B12" s="272"/>
      <c r="C12" s="21"/>
      <c r="D12" s="21"/>
      <c r="E12" s="21"/>
      <c r="F12" s="21"/>
      <c r="G12" s="21"/>
      <c r="H12" s="21"/>
      <c r="I12" s="21"/>
      <c r="J12" s="21"/>
      <c r="K12" s="21"/>
      <c r="L12" s="21"/>
      <c r="M12" s="21"/>
      <c r="N12" s="21"/>
      <c r="O12" s="21"/>
      <c r="P12" s="21"/>
      <c r="Q12" s="21"/>
      <c r="R12" s="21"/>
      <c r="S12" s="21"/>
      <c r="T12" s="21"/>
      <c r="U12" s="21"/>
      <c r="V12" s="21"/>
    </row>
    <row r="13" spans="1:22" ht="96" customHeight="1">
      <c r="A13" s="275" t="s">
        <v>39</v>
      </c>
      <c r="B13" s="272"/>
    </row>
    <row r="14" spans="1:22" ht="123.75" customHeight="1">
      <c r="A14" s="277" t="s">
        <v>40</v>
      </c>
      <c r="B14" s="272"/>
    </row>
    <row r="15" spans="1:22" ht="24" customHeight="1">
      <c r="A15" s="278" t="s">
        <v>41</v>
      </c>
      <c r="B15" s="272"/>
      <c r="C15" s="21"/>
      <c r="D15" s="21"/>
      <c r="E15" s="21"/>
      <c r="F15" s="21"/>
      <c r="G15" s="21"/>
      <c r="H15" s="21"/>
      <c r="I15" s="21"/>
      <c r="J15" s="21"/>
      <c r="K15" s="21"/>
      <c r="L15" s="21"/>
      <c r="M15" s="21"/>
      <c r="N15" s="21"/>
      <c r="O15" s="21"/>
      <c r="P15" s="21"/>
      <c r="Q15" s="21"/>
      <c r="R15" s="21"/>
      <c r="S15" s="21"/>
      <c r="T15" s="21"/>
      <c r="U15" s="21"/>
      <c r="V15" s="21"/>
    </row>
    <row r="16" spans="1:22" ht="36" customHeight="1">
      <c r="A16" s="24" t="s">
        <v>42</v>
      </c>
      <c r="B16" s="23" t="s">
        <v>43</v>
      </c>
    </row>
    <row r="17" spans="1:22" ht="36" customHeight="1">
      <c r="A17" s="24" t="s">
        <v>44</v>
      </c>
      <c r="B17" s="23" t="s">
        <v>45</v>
      </c>
    </row>
    <row r="18" spans="1:22" ht="36" customHeight="1">
      <c r="A18" s="24" t="s">
        <v>46</v>
      </c>
      <c r="B18" s="23" t="s">
        <v>47</v>
      </c>
    </row>
    <row r="19" spans="1:22" ht="24" customHeight="1">
      <c r="A19" s="274" t="s">
        <v>48</v>
      </c>
      <c r="B19" s="272"/>
      <c r="C19" s="21"/>
      <c r="D19" s="21"/>
      <c r="E19" s="21"/>
      <c r="F19" s="21"/>
      <c r="G19" s="21"/>
      <c r="H19" s="21"/>
      <c r="I19" s="21"/>
      <c r="J19" s="21"/>
      <c r="K19" s="21"/>
      <c r="L19" s="21"/>
      <c r="M19" s="21"/>
      <c r="N19" s="21"/>
      <c r="O19" s="21"/>
      <c r="P19" s="21"/>
      <c r="Q19" s="21"/>
      <c r="R19" s="21"/>
      <c r="S19" s="21"/>
      <c r="T19" s="21"/>
      <c r="U19" s="21"/>
      <c r="V19" s="21"/>
    </row>
    <row r="20" spans="1:22" ht="58.5" customHeight="1">
      <c r="A20" s="275" t="s">
        <v>49</v>
      </c>
      <c r="B20" s="272"/>
    </row>
    <row r="21" spans="1:22" ht="36" customHeight="1">
      <c r="A21" s="279" t="s">
        <v>50</v>
      </c>
      <c r="B21" s="272"/>
    </row>
    <row r="22" spans="1:22" ht="46.5" customHeight="1">
      <c r="A22" s="280"/>
      <c r="B22" s="281"/>
    </row>
    <row r="23" spans="1:22" ht="36" customHeight="1">
      <c r="A23" s="276" t="s">
        <v>51</v>
      </c>
      <c r="B23" s="272"/>
      <c r="C23" s="21"/>
      <c r="D23" s="21"/>
      <c r="E23" s="21"/>
      <c r="F23" s="21"/>
      <c r="G23" s="21"/>
      <c r="H23" s="21"/>
      <c r="I23" s="21"/>
      <c r="J23" s="21"/>
      <c r="K23" s="21"/>
      <c r="L23" s="21"/>
      <c r="M23" s="21"/>
      <c r="N23" s="21"/>
      <c r="O23" s="21"/>
      <c r="P23" s="21"/>
      <c r="Q23" s="21"/>
      <c r="R23" s="21"/>
      <c r="S23" s="21"/>
      <c r="T23" s="21"/>
      <c r="U23" s="21"/>
      <c r="V23" s="21"/>
    </row>
    <row r="24" spans="1:22" ht="156" customHeight="1">
      <c r="A24" s="275" t="s">
        <v>52</v>
      </c>
      <c r="B24" s="272"/>
    </row>
    <row r="25" spans="1:22" ht="15.75" customHeight="1">
      <c r="A25" s="25" t="s">
        <v>53</v>
      </c>
    </row>
    <row r="26" spans="1:22" ht="15.75" hidden="1" customHeight="1">
      <c r="A26" s="26"/>
    </row>
    <row r="27" spans="1:22" ht="15.75" hidden="1" customHeight="1"/>
    <row r="28" spans="1:22" ht="15.75" hidden="1" customHeight="1">
      <c r="A28" s="26"/>
    </row>
    <row r="29" spans="1:22" ht="15.75" hidden="1" customHeight="1"/>
    <row r="30" spans="1:22" ht="15.75" hidden="1" customHeight="1"/>
    <row r="31" spans="1:22" ht="15.75" hidden="1" customHeight="1"/>
    <row r="32" spans="1:22" ht="15.75" hidden="1" customHeight="1"/>
    <row r="33" ht="15.75" hidden="1" customHeight="1"/>
    <row r="34" ht="15.75" hidden="1" customHeight="1"/>
    <row r="35" ht="15.75" hidden="1" customHeight="1"/>
    <row r="36" ht="15.75" hidden="1" customHeight="1"/>
    <row r="37" ht="15.75" hidden="1" customHeight="1"/>
    <row r="38" ht="15.75" hidden="1" customHeight="1"/>
    <row r="39" ht="15.75" hidden="1" customHeight="1"/>
    <row r="40" ht="15.75" hidden="1" customHeight="1"/>
    <row r="41" ht="15.75" hidden="1" customHeight="1"/>
    <row r="42" ht="15.75" hidden="1" customHeight="1"/>
    <row r="43" ht="15.75" hidden="1" customHeight="1"/>
    <row r="44" ht="15.75" hidden="1" customHeight="1"/>
    <row r="45" ht="15.75" hidden="1" customHeight="1"/>
    <row r="46" ht="15.75" hidden="1" customHeight="1"/>
    <row r="47" ht="15.75" hidden="1" customHeight="1"/>
    <row r="48" ht="15.75" hidden="1" customHeight="1"/>
    <row r="49" ht="15.75" hidden="1" customHeight="1"/>
    <row r="50" ht="15.75" hidden="1" customHeight="1"/>
    <row r="51" ht="15.75" hidden="1" customHeight="1"/>
    <row r="52" ht="15.75" hidden="1" customHeight="1"/>
    <row r="53" ht="15.75" hidden="1" customHeight="1"/>
    <row r="54" ht="15.75" hidden="1" customHeight="1"/>
    <row r="55" ht="15.75" hidden="1" customHeight="1"/>
    <row r="56" ht="15.75" hidden="1" customHeight="1"/>
    <row r="57" ht="15.75" hidden="1" customHeight="1"/>
    <row r="58" ht="15.75" hidden="1" customHeight="1"/>
    <row r="59" ht="15.75" hidden="1" customHeight="1"/>
    <row r="60" ht="15.75" hidden="1" customHeight="1"/>
    <row r="61" ht="15.75" hidden="1" customHeight="1"/>
    <row r="62" ht="15.75" hidden="1" customHeight="1"/>
    <row r="63" ht="15.75" hidden="1" customHeight="1"/>
    <row r="64" ht="15.75" hidden="1" customHeight="1"/>
    <row r="65" ht="15.75" hidden="1" customHeight="1"/>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84" ht="15.75" hidden="1" customHeight="1"/>
    <row r="85" ht="15.75" hidden="1"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hidden="1" customHeight="1"/>
    <row r="111" ht="15.75" hidden="1" customHeight="1"/>
    <row r="112"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row r="1002" ht="15.75" hidden="1" customHeight="1"/>
  </sheetData>
  <mergeCells count="16">
    <mergeCell ref="A7:B7"/>
    <mergeCell ref="A12:B12"/>
    <mergeCell ref="A23:B23"/>
    <mergeCell ref="A24:B24"/>
    <mergeCell ref="A13:B13"/>
    <mergeCell ref="A14:B14"/>
    <mergeCell ref="A15:B15"/>
    <mergeCell ref="A19:B19"/>
    <mergeCell ref="A20:B20"/>
    <mergeCell ref="A21:B21"/>
    <mergeCell ref="A22:B22"/>
    <mergeCell ref="A2:B2"/>
    <mergeCell ref="A3:B3"/>
    <mergeCell ref="A4:B4"/>
    <mergeCell ref="A5:B5"/>
    <mergeCell ref="A6:B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Z1001"/>
  <sheetViews>
    <sheetView showGridLines="0" tabSelected="1" workbookViewId="0">
      <selection activeCell="A3" sqref="A3:E3"/>
    </sheetView>
  </sheetViews>
  <sheetFormatPr defaultColWidth="9.19921875" defaultRowHeight="15" customHeight="1"/>
  <cols>
    <col min="1" max="1" width="21.3984375" customWidth="1"/>
    <col min="2" max="2" width="58.3984375" customWidth="1"/>
    <col min="3" max="3" width="27" customWidth="1"/>
    <col min="4" max="4" width="43.69921875" customWidth="1"/>
    <col min="5" max="5" width="26.09765625" customWidth="1"/>
    <col min="6" max="6" width="36.59765625" customWidth="1"/>
    <col min="7" max="7" width="6.3984375" customWidth="1"/>
    <col min="8" max="26" width="6.3984375" hidden="1" customWidth="1"/>
  </cols>
  <sheetData>
    <row r="1" spans="1:26" ht="15" customHeight="1">
      <c r="A1" s="18" t="s">
        <v>54</v>
      </c>
    </row>
    <row r="2" spans="1:26" ht="36" customHeight="1">
      <c r="A2" s="282" t="s">
        <v>55</v>
      </c>
      <c r="B2" s="281"/>
      <c r="C2" s="281"/>
      <c r="D2" s="283"/>
      <c r="E2" s="27" t="s">
        <v>56</v>
      </c>
      <c r="F2" s="28"/>
      <c r="G2" s="20"/>
      <c r="H2" s="20"/>
      <c r="I2" s="20"/>
      <c r="J2" s="20"/>
      <c r="K2" s="20"/>
      <c r="L2" s="20"/>
      <c r="M2" s="20"/>
      <c r="N2" s="20"/>
      <c r="O2" s="20"/>
      <c r="P2" s="20"/>
      <c r="Q2" s="20"/>
      <c r="R2" s="20"/>
      <c r="S2" s="20"/>
      <c r="T2" s="20"/>
      <c r="U2" s="20"/>
      <c r="V2" s="20"/>
      <c r="W2" s="20"/>
      <c r="X2" s="20"/>
      <c r="Y2" s="20"/>
      <c r="Z2" s="20"/>
    </row>
    <row r="3" spans="1:26" ht="36" customHeight="1">
      <c r="A3" s="284" t="s">
        <v>57</v>
      </c>
      <c r="B3" s="281"/>
      <c r="C3" s="281"/>
      <c r="D3" s="281"/>
      <c r="E3" s="272"/>
      <c r="F3" s="28"/>
      <c r="G3" s="20"/>
      <c r="H3" s="20"/>
      <c r="I3" s="20"/>
      <c r="J3" s="20"/>
      <c r="K3" s="20"/>
      <c r="L3" s="20"/>
      <c r="M3" s="20"/>
      <c r="N3" s="20"/>
      <c r="O3" s="20"/>
      <c r="P3" s="20"/>
      <c r="Q3" s="20"/>
      <c r="R3" s="20"/>
      <c r="S3" s="20"/>
      <c r="T3" s="20"/>
      <c r="U3" s="20"/>
      <c r="V3" s="20"/>
      <c r="W3" s="20"/>
      <c r="X3" s="20"/>
      <c r="Y3" s="20"/>
      <c r="Z3" s="20"/>
    </row>
    <row r="4" spans="1:26" ht="28.5" customHeight="1">
      <c r="A4" s="23" t="s">
        <v>58</v>
      </c>
      <c r="B4" s="29" t="s">
        <v>59</v>
      </c>
      <c r="C4" s="285">
        <v>45574</v>
      </c>
      <c r="D4" s="281"/>
      <c r="E4" s="272"/>
      <c r="F4" s="28"/>
      <c r="G4" s="20"/>
      <c r="H4" s="20"/>
      <c r="I4" s="20"/>
      <c r="J4" s="20"/>
      <c r="K4" s="20"/>
      <c r="L4" s="20"/>
      <c r="M4" s="20"/>
      <c r="N4" s="20"/>
      <c r="O4" s="20"/>
      <c r="P4" s="20"/>
      <c r="Q4" s="20"/>
      <c r="R4" s="20"/>
      <c r="S4" s="20"/>
      <c r="T4" s="20"/>
      <c r="U4" s="20"/>
      <c r="V4" s="20"/>
      <c r="W4" s="20"/>
      <c r="X4" s="20"/>
      <c r="Y4" s="20"/>
      <c r="Z4" s="20"/>
    </row>
    <row r="5" spans="1:26" ht="36" customHeight="1">
      <c r="A5" s="286" t="s">
        <v>31</v>
      </c>
      <c r="B5" s="281"/>
      <c r="C5" s="281"/>
      <c r="D5" s="281"/>
      <c r="E5" s="272"/>
      <c r="F5" s="28"/>
      <c r="G5" s="20"/>
      <c r="H5" s="20"/>
      <c r="I5" s="20"/>
      <c r="J5" s="20"/>
      <c r="K5" s="20"/>
      <c r="L5" s="20"/>
      <c r="M5" s="20"/>
      <c r="N5" s="20"/>
      <c r="O5" s="20"/>
      <c r="P5" s="20"/>
      <c r="Q5" s="20"/>
      <c r="R5" s="20"/>
      <c r="S5" s="20"/>
      <c r="T5" s="20"/>
      <c r="U5" s="20"/>
      <c r="V5" s="20"/>
      <c r="W5" s="20"/>
      <c r="X5" s="20"/>
      <c r="Y5" s="20"/>
      <c r="Z5" s="20"/>
    </row>
    <row r="6" spans="1:26" ht="72" customHeight="1">
      <c r="A6" s="287" t="s">
        <v>60</v>
      </c>
      <c r="B6" s="281"/>
      <c r="C6" s="281"/>
      <c r="D6" s="281"/>
      <c r="E6" s="272"/>
      <c r="F6" s="28"/>
      <c r="G6" s="20"/>
      <c r="H6" s="20"/>
      <c r="I6" s="20"/>
      <c r="J6" s="20"/>
      <c r="K6" s="20"/>
      <c r="L6" s="20"/>
      <c r="M6" s="20"/>
      <c r="N6" s="20"/>
      <c r="O6" s="20"/>
      <c r="P6" s="20"/>
      <c r="Q6" s="20"/>
      <c r="R6" s="20"/>
      <c r="S6" s="20"/>
      <c r="T6" s="20"/>
      <c r="U6" s="20"/>
      <c r="V6" s="20"/>
      <c r="W6" s="20"/>
      <c r="X6" s="20"/>
      <c r="Y6" s="20"/>
      <c r="Z6" s="20"/>
    </row>
    <row r="7" spans="1:26" ht="21.75" customHeight="1">
      <c r="A7" s="30" t="s">
        <v>61</v>
      </c>
      <c r="B7" s="31" t="s">
        <v>62</v>
      </c>
      <c r="C7" s="288" t="s">
        <v>63</v>
      </c>
      <c r="D7" s="281"/>
      <c r="E7" s="272"/>
      <c r="F7" s="28"/>
      <c r="G7" s="20"/>
      <c r="H7" s="20"/>
      <c r="I7" s="20"/>
      <c r="J7" s="20"/>
      <c r="K7" s="20"/>
      <c r="L7" s="20"/>
      <c r="M7" s="20"/>
      <c r="N7" s="20"/>
      <c r="O7" s="20"/>
      <c r="P7" s="20"/>
      <c r="Q7" s="20"/>
      <c r="R7" s="20"/>
      <c r="S7" s="20"/>
      <c r="T7" s="20"/>
      <c r="U7" s="20"/>
      <c r="V7" s="20"/>
      <c r="W7" s="20"/>
      <c r="X7" s="20"/>
      <c r="Y7" s="20"/>
      <c r="Z7" s="20"/>
    </row>
    <row r="8" spans="1:26" ht="21.75" customHeight="1">
      <c r="A8" s="30" t="s">
        <v>64</v>
      </c>
      <c r="B8" s="31" t="s">
        <v>65</v>
      </c>
      <c r="C8" s="288" t="s">
        <v>63</v>
      </c>
      <c r="D8" s="281"/>
      <c r="E8" s="272"/>
      <c r="F8" s="28"/>
      <c r="G8" s="20"/>
      <c r="H8" s="20"/>
      <c r="I8" s="20"/>
      <c r="J8" s="20"/>
      <c r="K8" s="20"/>
      <c r="L8" s="20"/>
      <c r="M8" s="20"/>
      <c r="N8" s="20"/>
      <c r="O8" s="20"/>
      <c r="P8" s="20"/>
      <c r="Q8" s="20"/>
      <c r="R8" s="20"/>
      <c r="S8" s="20"/>
      <c r="T8" s="20"/>
      <c r="U8" s="20"/>
      <c r="V8" s="20"/>
      <c r="W8" s="20"/>
      <c r="X8" s="20"/>
      <c r="Y8" s="20"/>
      <c r="Z8" s="20"/>
    </row>
    <row r="9" spans="1:26" ht="21.75" customHeight="1">
      <c r="A9" s="30" t="s">
        <v>66</v>
      </c>
      <c r="B9" s="31" t="s">
        <v>67</v>
      </c>
      <c r="C9" s="288" t="s">
        <v>68</v>
      </c>
      <c r="D9" s="281"/>
      <c r="E9" s="272"/>
      <c r="F9" s="28"/>
      <c r="G9" s="20"/>
      <c r="H9" s="20"/>
      <c r="I9" s="20"/>
      <c r="J9" s="20"/>
      <c r="K9" s="20"/>
      <c r="L9" s="20"/>
      <c r="M9" s="20"/>
      <c r="N9" s="20"/>
      <c r="O9" s="20"/>
      <c r="P9" s="20"/>
      <c r="Q9" s="20"/>
      <c r="R9" s="20"/>
      <c r="S9" s="20"/>
      <c r="T9" s="20"/>
      <c r="U9" s="20"/>
      <c r="V9" s="20"/>
      <c r="W9" s="20"/>
      <c r="X9" s="20"/>
      <c r="Y9" s="20"/>
      <c r="Z9" s="20"/>
    </row>
    <row r="10" spans="1:26" ht="21.75" customHeight="1">
      <c r="A10" s="30" t="s">
        <v>69</v>
      </c>
      <c r="B10" s="31" t="s">
        <v>70</v>
      </c>
      <c r="C10" s="289" t="s">
        <v>71</v>
      </c>
      <c r="D10" s="281"/>
      <c r="E10" s="272"/>
      <c r="F10" s="28"/>
      <c r="G10" s="20"/>
      <c r="H10" s="20"/>
      <c r="I10" s="20"/>
      <c r="J10" s="20"/>
      <c r="K10" s="20"/>
      <c r="L10" s="20"/>
      <c r="M10" s="20"/>
      <c r="N10" s="20"/>
      <c r="O10" s="20"/>
      <c r="P10" s="20"/>
      <c r="Q10" s="20"/>
      <c r="R10" s="20"/>
      <c r="S10" s="20"/>
      <c r="T10" s="20"/>
      <c r="U10" s="20"/>
      <c r="V10" s="20"/>
      <c r="W10" s="20"/>
      <c r="X10" s="20"/>
      <c r="Y10" s="20"/>
      <c r="Z10" s="20"/>
    </row>
    <row r="11" spans="1:26" ht="21.75" customHeight="1">
      <c r="A11" s="30" t="s">
        <v>72</v>
      </c>
      <c r="B11" s="31" t="s">
        <v>73</v>
      </c>
      <c r="C11" s="289" t="s">
        <v>74</v>
      </c>
      <c r="D11" s="281"/>
      <c r="E11" s="272"/>
      <c r="F11" s="28"/>
      <c r="G11" s="20"/>
      <c r="H11" s="20"/>
      <c r="I11" s="20"/>
      <c r="J11" s="20"/>
      <c r="K11" s="20"/>
      <c r="L11" s="20"/>
      <c r="M11" s="20"/>
      <c r="N11" s="20"/>
      <c r="O11" s="20"/>
      <c r="P11" s="20"/>
      <c r="Q11" s="20"/>
      <c r="R11" s="20"/>
      <c r="S11" s="20"/>
      <c r="T11" s="20"/>
      <c r="U11" s="20"/>
      <c r="V11" s="20"/>
      <c r="W11" s="20"/>
      <c r="X11" s="20"/>
      <c r="Y11" s="20"/>
      <c r="Z11" s="20"/>
    </row>
    <row r="12" spans="1:26" ht="21.75" customHeight="1">
      <c r="A12" s="30" t="s">
        <v>75</v>
      </c>
      <c r="B12" s="31" t="s">
        <v>76</v>
      </c>
      <c r="C12" s="288" t="s">
        <v>77</v>
      </c>
      <c r="D12" s="281"/>
      <c r="E12" s="272"/>
      <c r="F12" s="28"/>
      <c r="G12" s="20"/>
      <c r="H12" s="20"/>
      <c r="I12" s="20"/>
      <c r="J12" s="20"/>
      <c r="K12" s="20"/>
      <c r="L12" s="20"/>
      <c r="M12" s="20"/>
      <c r="N12" s="20"/>
      <c r="O12" s="20"/>
      <c r="P12" s="20"/>
      <c r="Q12" s="20"/>
      <c r="R12" s="20"/>
      <c r="S12" s="20"/>
      <c r="T12" s="20"/>
      <c r="U12" s="20"/>
      <c r="V12" s="20"/>
      <c r="W12" s="20"/>
      <c r="X12" s="20"/>
      <c r="Y12" s="20"/>
      <c r="Z12" s="20"/>
    </row>
    <row r="13" spans="1:26" ht="21.75" customHeight="1">
      <c r="A13" s="30" t="s">
        <v>78</v>
      </c>
      <c r="B13" s="31" t="s">
        <v>79</v>
      </c>
      <c r="C13" s="288" t="s">
        <v>80</v>
      </c>
      <c r="D13" s="281"/>
      <c r="E13" s="272"/>
      <c r="F13" s="28"/>
      <c r="G13" s="20"/>
      <c r="H13" s="20"/>
      <c r="I13" s="20"/>
      <c r="J13" s="20"/>
      <c r="K13" s="20"/>
      <c r="L13" s="20"/>
      <c r="M13" s="20"/>
      <c r="N13" s="20"/>
      <c r="O13" s="20"/>
      <c r="P13" s="20"/>
      <c r="Q13" s="20"/>
      <c r="R13" s="20"/>
      <c r="S13" s="20"/>
      <c r="T13" s="20"/>
      <c r="U13" s="20"/>
      <c r="V13" s="20"/>
      <c r="W13" s="20"/>
      <c r="X13" s="20"/>
      <c r="Y13" s="20"/>
      <c r="Z13" s="20"/>
    </row>
    <row r="14" spans="1:26" ht="21.75" customHeight="1">
      <c r="A14" s="30" t="s">
        <v>81</v>
      </c>
      <c r="B14" s="31" t="s">
        <v>82</v>
      </c>
      <c r="C14" s="290" t="s">
        <v>83</v>
      </c>
      <c r="D14" s="281"/>
      <c r="E14" s="272"/>
      <c r="F14" s="28"/>
      <c r="G14" s="20"/>
      <c r="H14" s="20"/>
      <c r="I14" s="20"/>
      <c r="J14" s="20"/>
      <c r="K14" s="20"/>
      <c r="L14" s="20"/>
      <c r="M14" s="20"/>
      <c r="N14" s="20"/>
      <c r="O14" s="20"/>
      <c r="P14" s="20"/>
      <c r="Q14" s="20"/>
      <c r="R14" s="20"/>
      <c r="S14" s="20"/>
      <c r="T14" s="20"/>
      <c r="U14" s="20"/>
      <c r="V14" s="20"/>
      <c r="W14" s="20"/>
      <c r="X14" s="20"/>
      <c r="Y14" s="20"/>
      <c r="Z14" s="20"/>
    </row>
    <row r="15" spans="1:26" ht="21.75" customHeight="1">
      <c r="A15" s="30" t="s">
        <v>84</v>
      </c>
      <c r="B15" s="31" t="s">
        <v>85</v>
      </c>
      <c r="C15" s="291" t="s">
        <v>86</v>
      </c>
      <c r="D15" s="281"/>
      <c r="E15" s="272"/>
      <c r="F15" s="28"/>
      <c r="G15" s="20"/>
      <c r="H15" s="20"/>
      <c r="I15" s="20"/>
      <c r="J15" s="20"/>
      <c r="K15" s="20"/>
      <c r="L15" s="20"/>
      <c r="M15" s="20"/>
      <c r="N15" s="20"/>
      <c r="O15" s="20"/>
      <c r="P15" s="20"/>
      <c r="Q15" s="20"/>
      <c r="R15" s="20"/>
      <c r="S15" s="20"/>
      <c r="T15" s="20"/>
      <c r="U15" s="20"/>
      <c r="V15" s="20"/>
      <c r="W15" s="20"/>
      <c r="X15" s="20"/>
      <c r="Y15" s="20"/>
      <c r="Z15" s="20"/>
    </row>
    <row r="16" spans="1:26" ht="21.75" customHeight="1">
      <c r="A16" s="30" t="s">
        <v>87</v>
      </c>
      <c r="B16" s="30" t="s">
        <v>88</v>
      </c>
      <c r="C16" s="288" t="s">
        <v>77</v>
      </c>
      <c r="D16" s="281"/>
      <c r="E16" s="272"/>
      <c r="F16" s="28"/>
      <c r="G16" s="20"/>
      <c r="H16" s="20"/>
      <c r="I16" s="20"/>
      <c r="J16" s="20"/>
      <c r="K16" s="20"/>
      <c r="L16" s="20"/>
      <c r="M16" s="20"/>
      <c r="N16" s="20"/>
      <c r="O16" s="20"/>
      <c r="P16" s="20"/>
      <c r="Q16" s="20"/>
      <c r="R16" s="20"/>
      <c r="S16" s="20"/>
      <c r="T16" s="20"/>
      <c r="U16" s="20"/>
      <c r="V16" s="20"/>
      <c r="W16" s="20"/>
      <c r="X16" s="20"/>
      <c r="Y16" s="20"/>
      <c r="Z16" s="20"/>
    </row>
    <row r="17" spans="1:26" ht="21.75" customHeight="1">
      <c r="A17" s="30" t="s">
        <v>89</v>
      </c>
      <c r="B17" s="30" t="s">
        <v>90</v>
      </c>
      <c r="C17" s="288" t="s">
        <v>80</v>
      </c>
      <c r="D17" s="281"/>
      <c r="E17" s="272"/>
      <c r="F17" s="28"/>
      <c r="G17" s="20"/>
      <c r="H17" s="20"/>
      <c r="I17" s="20"/>
      <c r="J17" s="20"/>
      <c r="K17" s="20"/>
      <c r="L17" s="20"/>
      <c r="M17" s="20"/>
      <c r="N17" s="20"/>
      <c r="O17" s="20"/>
      <c r="P17" s="20"/>
      <c r="Q17" s="20"/>
      <c r="R17" s="20"/>
      <c r="S17" s="20"/>
      <c r="T17" s="20"/>
      <c r="U17" s="20"/>
      <c r="V17" s="20"/>
      <c r="W17" s="20"/>
      <c r="X17" s="20"/>
      <c r="Y17" s="20"/>
      <c r="Z17" s="20"/>
    </row>
    <row r="18" spans="1:26" ht="21.75" customHeight="1">
      <c r="A18" s="30" t="s">
        <v>91</v>
      </c>
      <c r="B18" s="30" t="s">
        <v>92</v>
      </c>
      <c r="C18" s="290" t="s">
        <v>83</v>
      </c>
      <c r="D18" s="281"/>
      <c r="E18" s="272"/>
      <c r="F18" s="28"/>
      <c r="G18" s="20"/>
      <c r="H18" s="20"/>
      <c r="I18" s="20"/>
      <c r="J18" s="20"/>
      <c r="K18" s="20"/>
      <c r="L18" s="20"/>
      <c r="M18" s="20"/>
      <c r="N18" s="20"/>
      <c r="O18" s="20"/>
      <c r="P18" s="20"/>
      <c r="Q18" s="20"/>
      <c r="R18" s="20"/>
      <c r="S18" s="20"/>
      <c r="T18" s="20"/>
      <c r="U18" s="20"/>
      <c r="V18" s="20"/>
      <c r="W18" s="20"/>
      <c r="X18" s="20"/>
      <c r="Y18" s="20"/>
      <c r="Z18" s="20"/>
    </row>
    <row r="19" spans="1:26" ht="21.75" customHeight="1">
      <c r="A19" s="30" t="s">
        <v>93</v>
      </c>
      <c r="B19" s="30" t="s">
        <v>94</v>
      </c>
      <c r="C19" s="291" t="s">
        <v>86</v>
      </c>
      <c r="D19" s="281"/>
      <c r="E19" s="272"/>
      <c r="F19" s="28"/>
      <c r="G19" s="20"/>
      <c r="H19" s="20"/>
      <c r="I19" s="20"/>
      <c r="J19" s="20"/>
      <c r="K19" s="20"/>
      <c r="L19" s="20"/>
      <c r="M19" s="20"/>
      <c r="N19" s="20"/>
      <c r="O19" s="20"/>
      <c r="P19" s="20"/>
      <c r="Q19" s="20"/>
      <c r="R19" s="20"/>
      <c r="S19" s="20"/>
      <c r="T19" s="20"/>
      <c r="U19" s="20"/>
      <c r="V19" s="20"/>
      <c r="W19" s="20"/>
      <c r="X19" s="20"/>
      <c r="Y19" s="20"/>
      <c r="Z19" s="20"/>
    </row>
    <row r="20" spans="1:26" ht="21.75" customHeight="1">
      <c r="A20" s="30" t="s">
        <v>95</v>
      </c>
      <c r="B20" s="30" t="s">
        <v>44</v>
      </c>
      <c r="C20" s="288" t="s">
        <v>96</v>
      </c>
      <c r="D20" s="281"/>
      <c r="E20" s="272"/>
      <c r="F20" s="28"/>
      <c r="G20" s="20"/>
      <c r="H20" s="20"/>
      <c r="I20" s="20"/>
      <c r="J20" s="20"/>
      <c r="K20" s="20"/>
      <c r="L20" s="20"/>
      <c r="M20" s="20"/>
      <c r="N20" s="20"/>
      <c r="O20" s="20"/>
      <c r="P20" s="20"/>
      <c r="Q20" s="20"/>
      <c r="R20" s="20"/>
      <c r="S20" s="20"/>
      <c r="T20" s="20"/>
      <c r="U20" s="20"/>
      <c r="V20" s="20"/>
      <c r="W20" s="20"/>
      <c r="X20" s="20"/>
      <c r="Y20" s="20"/>
      <c r="Z20" s="20"/>
    </row>
    <row r="21" spans="1:26" ht="24" customHeight="1">
      <c r="A21" s="30" t="s">
        <v>97</v>
      </c>
      <c r="B21" s="30" t="s">
        <v>46</v>
      </c>
      <c r="C21" s="288" t="s">
        <v>98</v>
      </c>
      <c r="D21" s="281"/>
      <c r="E21" s="272"/>
      <c r="F21" s="32"/>
      <c r="G21" s="20"/>
      <c r="H21" s="20"/>
      <c r="I21" s="20"/>
      <c r="J21" s="20"/>
      <c r="K21" s="20"/>
      <c r="L21" s="20"/>
      <c r="M21" s="20"/>
      <c r="N21" s="20"/>
      <c r="O21" s="20"/>
      <c r="P21" s="20"/>
      <c r="Q21" s="20"/>
      <c r="R21" s="20"/>
      <c r="S21" s="20"/>
      <c r="T21" s="20"/>
      <c r="U21" s="20"/>
      <c r="V21" s="20"/>
      <c r="W21" s="20"/>
      <c r="X21" s="20"/>
      <c r="Y21" s="20"/>
      <c r="Z21" s="20"/>
    </row>
    <row r="22" spans="1:26" ht="36" customHeight="1">
      <c r="A22" s="286" t="s">
        <v>99</v>
      </c>
      <c r="B22" s="281"/>
      <c r="C22" s="281"/>
      <c r="D22" s="281"/>
      <c r="E22" s="272"/>
      <c r="F22" s="28"/>
      <c r="G22" s="20"/>
      <c r="H22" s="20"/>
      <c r="I22" s="20"/>
      <c r="J22" s="20"/>
      <c r="K22" s="20"/>
      <c r="L22" s="20"/>
      <c r="M22" s="20"/>
      <c r="N22" s="20"/>
      <c r="O22" s="20"/>
      <c r="P22" s="20"/>
      <c r="Q22" s="20"/>
      <c r="R22" s="20"/>
      <c r="S22" s="20"/>
      <c r="T22" s="20"/>
      <c r="U22" s="20"/>
      <c r="V22" s="20"/>
      <c r="W22" s="20"/>
      <c r="X22" s="20"/>
      <c r="Y22" s="20"/>
      <c r="Z22" s="20"/>
    </row>
    <row r="23" spans="1:26" ht="48" customHeight="1">
      <c r="A23" s="287" t="s">
        <v>100</v>
      </c>
      <c r="B23" s="281"/>
      <c r="C23" s="281"/>
      <c r="D23" s="281"/>
      <c r="E23" s="272"/>
      <c r="F23" s="28"/>
      <c r="G23" s="20"/>
      <c r="H23" s="20"/>
      <c r="I23" s="20"/>
      <c r="J23" s="20"/>
      <c r="K23" s="20"/>
      <c r="L23" s="20"/>
      <c r="M23" s="20"/>
      <c r="N23" s="20"/>
      <c r="O23" s="20"/>
      <c r="P23" s="20"/>
      <c r="Q23" s="20"/>
      <c r="R23" s="20"/>
      <c r="S23" s="20"/>
      <c r="T23" s="20"/>
      <c r="U23" s="20"/>
      <c r="V23" s="20"/>
      <c r="W23" s="20"/>
      <c r="X23" s="20"/>
      <c r="Y23" s="20"/>
      <c r="Z23" s="20"/>
    </row>
    <row r="24" spans="1:26" ht="36" customHeight="1">
      <c r="A24" s="33" t="s">
        <v>35</v>
      </c>
      <c r="B24" s="34" t="s">
        <v>101</v>
      </c>
      <c r="C24" s="35" t="s">
        <v>102</v>
      </c>
      <c r="D24" s="35" t="s">
        <v>103</v>
      </c>
      <c r="E24" s="36" t="s">
        <v>104</v>
      </c>
      <c r="F24" s="37" t="s">
        <v>105</v>
      </c>
      <c r="G24" s="20"/>
      <c r="H24" s="20"/>
      <c r="I24" s="20"/>
      <c r="J24" s="20"/>
      <c r="K24" s="20"/>
      <c r="L24" s="20"/>
      <c r="M24" s="20"/>
      <c r="N24" s="20"/>
      <c r="O24" s="20"/>
      <c r="P24" s="20"/>
      <c r="Q24" s="20"/>
      <c r="R24" s="20"/>
      <c r="S24" s="20"/>
      <c r="T24" s="20"/>
      <c r="U24" s="20"/>
      <c r="V24" s="20"/>
      <c r="W24" s="20"/>
      <c r="X24" s="20"/>
      <c r="Y24" s="20"/>
      <c r="Z24" s="20"/>
    </row>
    <row r="25" spans="1:26" ht="96.75" customHeight="1">
      <c r="A25" s="38" t="s">
        <v>106</v>
      </c>
      <c r="B25" s="30" t="str">
        <f>VLOOKUP(A25,Questions!B$18:C$109,2,FALSE)</f>
        <v>Describe your organization’s business background and ownership structure, including all parent and subsidiary relationships.</v>
      </c>
      <c r="C25" s="39" t="s">
        <v>107</v>
      </c>
      <c r="D25" s="40"/>
      <c r="E25" s="41" t="str">
        <f>IF(C25="",VLOOKUP(A25,Questions!$B$18:$G$109,4,TRUE),"N/A")</f>
        <v>N/A</v>
      </c>
      <c r="F25" s="42" t="str">
        <f>VLOOKUP(A25,'Analyst Report'!$A$32:$E$120,5,FALSE)</f>
        <v xml:space="preserve"> </v>
      </c>
      <c r="G25" s="20"/>
      <c r="H25" s="20"/>
      <c r="I25" s="20"/>
      <c r="J25" s="20"/>
      <c r="K25" s="20"/>
      <c r="L25" s="20"/>
      <c r="M25" s="20"/>
      <c r="N25" s="20"/>
      <c r="O25" s="20"/>
      <c r="P25" s="20"/>
      <c r="Q25" s="20"/>
      <c r="R25" s="20"/>
      <c r="S25" s="20"/>
      <c r="T25" s="20"/>
      <c r="U25" s="20"/>
      <c r="V25" s="20"/>
      <c r="W25" s="20"/>
      <c r="X25" s="20"/>
      <c r="Y25" s="20"/>
      <c r="Z25" s="20"/>
    </row>
    <row r="26" spans="1:26" ht="96.75" customHeight="1">
      <c r="A26" s="38" t="s">
        <v>108</v>
      </c>
      <c r="B26" s="30" t="str">
        <f>VLOOKUP(A26,Questions!B$18:C$109,2,FALSE)</f>
        <v>Have you had an unplanned disruption to this product/service in the past 12 months?</v>
      </c>
      <c r="C26" s="43" t="s">
        <v>109</v>
      </c>
      <c r="D26" s="39"/>
      <c r="E26" s="41" t="str">
        <f>IF(C26="",VLOOKUP(A26,Questions!$B$18:$G$109,4,TRUE),"N/A")</f>
        <v>N/A</v>
      </c>
      <c r="F26" s="42" t="str">
        <f>VLOOKUP(A26,'Analyst Report'!$A$32:$E$120,5,FALSE)</f>
        <v xml:space="preserve"> </v>
      </c>
      <c r="G26" s="20"/>
      <c r="H26" s="20"/>
      <c r="I26" s="20"/>
      <c r="J26" s="20"/>
      <c r="K26" s="20"/>
      <c r="L26" s="20"/>
      <c r="M26" s="20"/>
      <c r="N26" s="20"/>
      <c r="O26" s="20"/>
      <c r="P26" s="20"/>
      <c r="Q26" s="20"/>
      <c r="R26" s="20"/>
      <c r="S26" s="20"/>
      <c r="T26" s="20"/>
      <c r="U26" s="20"/>
      <c r="V26" s="20"/>
      <c r="W26" s="20"/>
      <c r="X26" s="20"/>
      <c r="Y26" s="20"/>
      <c r="Z26" s="20"/>
    </row>
    <row r="27" spans="1:26" ht="63.75" customHeight="1">
      <c r="A27" s="38" t="s">
        <v>110</v>
      </c>
      <c r="B27" s="30" t="str">
        <f>VLOOKUP(A27,Questions!B$18:C$109,2,FALSE)</f>
        <v>Do you have a dedicated Information Security staff or office?</v>
      </c>
      <c r="C27" s="43" t="s">
        <v>109</v>
      </c>
      <c r="D27" s="39" t="s">
        <v>111</v>
      </c>
      <c r="E27" s="41" t="str">
        <f>IF((C27=""),VLOOKUP(A27,Questions!$B$18:$G$109,4,FALSE),IF(C27="Yes",VLOOKUP(A27,Questions!$B$18:$G$109,6,FALSE),IF(C27="No",VLOOKUP(A27,Questions!$B$18:$G$109,5,FALSE),"N/A")))</f>
        <v>Describe any plans to create an Information Security Office for your organization.</v>
      </c>
      <c r="F27" s="42" t="str">
        <f>VLOOKUP(A27,'Analyst Report'!$A$32:$E$120,5,FALSE)</f>
        <v xml:space="preserve"> </v>
      </c>
      <c r="G27" s="20"/>
      <c r="H27" s="20"/>
      <c r="I27" s="20"/>
      <c r="J27" s="20"/>
      <c r="K27" s="20"/>
      <c r="L27" s="20"/>
      <c r="M27" s="20"/>
      <c r="N27" s="20"/>
      <c r="O27" s="20"/>
      <c r="P27" s="20"/>
      <c r="Q27" s="20"/>
      <c r="R27" s="20"/>
      <c r="S27" s="20"/>
      <c r="T27" s="20"/>
      <c r="U27" s="20"/>
      <c r="V27" s="20"/>
      <c r="W27" s="20"/>
      <c r="X27" s="20"/>
      <c r="Y27" s="20"/>
      <c r="Z27" s="20"/>
    </row>
    <row r="28" spans="1:26" ht="63.75" customHeight="1">
      <c r="A28" s="38" t="s">
        <v>112</v>
      </c>
      <c r="B28" s="30" t="str">
        <f>VLOOKUP(A28,Questions!B$18:C$109,2,FALSE)</f>
        <v>Do you have a dedicated Software and System Development team(s)? (e.g., Customer Support, Implementation, Product Management, etc.)</v>
      </c>
      <c r="C28" s="43" t="s">
        <v>113</v>
      </c>
      <c r="D28" s="39"/>
      <c r="E28" s="41" t="str">
        <f>IF((C28=""),VLOOKUP(A28,Questions!$B$18:$G$109,4,FALSE),IF(C28="Yes",VLOOKUP(A28,Questions!$B$18:$G$109,6,FALSE),IF(C28="No",VLOOKUP(A28,Questions!$B$18:$G$109,5,FALSE),"N/A")))</f>
        <v>Describe the structure and size of your Software and System Development teams. (e.g., Customer Support, Implementation, Product Management, etc.).</v>
      </c>
      <c r="F28" s="42" t="str">
        <f>VLOOKUP(A28,'Analyst Report'!$A$32:$E$120,5,FALSE)</f>
        <v xml:space="preserve"> </v>
      </c>
      <c r="G28" s="20"/>
      <c r="H28" s="20"/>
      <c r="I28" s="20"/>
      <c r="J28" s="20"/>
      <c r="K28" s="20"/>
      <c r="L28" s="20"/>
      <c r="M28" s="20"/>
      <c r="N28" s="20"/>
      <c r="O28" s="20"/>
      <c r="P28" s="20"/>
      <c r="Q28" s="20"/>
      <c r="R28" s="20"/>
      <c r="S28" s="20"/>
      <c r="T28" s="20"/>
      <c r="U28" s="20"/>
      <c r="V28" s="20"/>
      <c r="W28" s="20"/>
      <c r="X28" s="20"/>
      <c r="Y28" s="20"/>
      <c r="Z28" s="20"/>
    </row>
    <row r="29" spans="1:26" ht="63.75" customHeight="1">
      <c r="A29" s="38" t="s">
        <v>114</v>
      </c>
      <c r="B29" s="30" t="str">
        <f>VLOOKUP(A29,Questions!B$18:C$109,2,FALSE)</f>
        <v>Does your product process protected health information (PHI) or any data covered by the Health Insurance Portability and Accountability Act?</v>
      </c>
      <c r="C29" s="43" t="s">
        <v>109</v>
      </c>
      <c r="D29" s="39"/>
      <c r="E29" s="41" t="str">
        <f>IF((C29=""),VLOOKUP(A29,Questions!$B$18:$G$109,4,FALSE),IF(C29="Yes",VLOOKUP(A29,Questions!$B$18:$G$109,6,FALSE),IF(C29="No",VLOOKUP(A29,Questions!$B$18:$G$109,5,FALSE),"N/A")))</f>
        <v xml:space="preserve"> </v>
      </c>
      <c r="F29" s="42" t="str">
        <f>VLOOKUP(A29,'Analyst Report'!$A$32:$E$120,5,FALSE)</f>
        <v xml:space="preserve"> </v>
      </c>
      <c r="G29" s="20"/>
      <c r="H29" s="20"/>
      <c r="I29" s="20"/>
      <c r="J29" s="20"/>
      <c r="K29" s="20"/>
      <c r="L29" s="20"/>
      <c r="M29" s="20"/>
      <c r="N29" s="20"/>
      <c r="O29" s="20"/>
      <c r="P29" s="20"/>
      <c r="Q29" s="20"/>
      <c r="R29" s="20"/>
      <c r="S29" s="20"/>
      <c r="T29" s="20"/>
      <c r="U29" s="20"/>
      <c r="V29" s="20"/>
      <c r="W29" s="20"/>
      <c r="X29" s="20"/>
      <c r="Y29" s="20"/>
      <c r="Z29" s="20"/>
    </row>
    <row r="30" spans="1:26" ht="63.75" customHeight="1">
      <c r="A30" s="38" t="s">
        <v>115</v>
      </c>
      <c r="B30" s="30" t="str">
        <f>VLOOKUP(A30,Questions!B$18:C$109,2,FALSE)</f>
        <v>Will data regulated by PCI DSS reside in the vended product?</v>
      </c>
      <c r="C30" s="43" t="s">
        <v>109</v>
      </c>
      <c r="D30" s="39"/>
      <c r="E30" s="41" t="str">
        <f>IF((C30=""),VLOOKUP(A30,Questions!$B$18:$G$109,4,FALSE),IF(C30="Yes",VLOOKUP(A30,Questions!$B$18:$G$109,6,FALSE),IF(C30="No",VLOOKUP(A30,Questions!$B$18:$G$109,5,FALSE),"N/A")))</f>
        <v xml:space="preserve"> </v>
      </c>
      <c r="F30" s="42" t="str">
        <f>VLOOKUP(A30,'Analyst Report'!$A$32:$E$120,5,FALSE)</f>
        <v xml:space="preserve"> </v>
      </c>
      <c r="G30" s="20"/>
      <c r="H30" s="20"/>
      <c r="I30" s="20"/>
      <c r="J30" s="20"/>
      <c r="K30" s="20"/>
      <c r="L30" s="20"/>
      <c r="M30" s="20"/>
      <c r="N30" s="20"/>
      <c r="O30" s="20"/>
      <c r="P30" s="20"/>
      <c r="Q30" s="20"/>
      <c r="R30" s="20"/>
      <c r="S30" s="20"/>
      <c r="T30" s="20"/>
      <c r="U30" s="20"/>
      <c r="V30" s="20"/>
      <c r="W30" s="20"/>
      <c r="X30" s="20"/>
      <c r="Y30" s="20"/>
      <c r="Z30" s="20"/>
    </row>
    <row r="31" spans="1:26" ht="63.75" customHeight="1">
      <c r="A31" s="44" t="s">
        <v>116</v>
      </c>
      <c r="B31" s="45" t="str">
        <f>VLOOKUP(A31,Questions!B$18:C$109,2,FALSE)</f>
        <v>Use this area to share information about your environment that will assist those who are assessing your company data security program.</v>
      </c>
      <c r="C31" s="292" t="s">
        <v>117</v>
      </c>
      <c r="D31" s="293"/>
      <c r="E31" s="46" t="str">
        <f>IF((C31=""),VLOOKUP(A31,Questions!$B$18:$G$109,4,FALSE),IF(C31="Yes",VLOOKUP(A31,Questions!$B$18:$G$109,6,FALSE),IF(C31="No",VLOOKUP(A31,Questions!$B$18:$G$109,5,FALSE),"N/A")))</f>
        <v>N/A</v>
      </c>
      <c r="F31" s="47" t="str">
        <f>VLOOKUP(A31,'Analyst Report'!$A$32:$E$120,5,FALSE)</f>
        <v xml:space="preserve"> </v>
      </c>
      <c r="G31" s="32" t="s">
        <v>118</v>
      </c>
      <c r="H31" s="20"/>
      <c r="I31" s="20"/>
      <c r="J31" s="20"/>
      <c r="K31" s="20"/>
      <c r="L31" s="20"/>
      <c r="M31" s="20"/>
      <c r="N31" s="20"/>
      <c r="O31" s="20"/>
      <c r="P31" s="20"/>
      <c r="Q31" s="20"/>
      <c r="R31" s="20"/>
      <c r="S31" s="20"/>
      <c r="T31" s="20"/>
      <c r="U31" s="20"/>
      <c r="V31" s="20"/>
      <c r="W31" s="20"/>
      <c r="X31" s="20"/>
      <c r="Y31" s="20"/>
      <c r="Z31" s="20"/>
    </row>
    <row r="32" spans="1:26" ht="36" customHeight="1">
      <c r="A32" s="286" t="s">
        <v>33</v>
      </c>
      <c r="B32" s="272"/>
      <c r="C32" s="48" t="s">
        <v>102</v>
      </c>
      <c r="D32" s="48" t="s">
        <v>103</v>
      </c>
      <c r="E32" s="49" t="s">
        <v>104</v>
      </c>
      <c r="F32" s="50" t="str">
        <f>F24</f>
        <v>Analyst Notes</v>
      </c>
      <c r="G32" s="20"/>
      <c r="H32" s="20"/>
      <c r="I32" s="20"/>
      <c r="J32" s="20"/>
      <c r="K32" s="20"/>
      <c r="L32" s="20"/>
      <c r="M32" s="20"/>
      <c r="N32" s="20"/>
      <c r="O32" s="20"/>
      <c r="P32" s="20"/>
      <c r="Q32" s="20"/>
      <c r="R32" s="20"/>
      <c r="S32" s="20"/>
      <c r="T32" s="20"/>
      <c r="U32" s="20"/>
      <c r="V32" s="20"/>
      <c r="W32" s="20"/>
      <c r="X32" s="20"/>
      <c r="Y32" s="20"/>
      <c r="Z32" s="20"/>
    </row>
    <row r="33" spans="1:26" ht="96" customHeight="1">
      <c r="A33" s="38" t="s">
        <v>119</v>
      </c>
      <c r="B33" s="30" t="str">
        <f>VLOOKUP(A33,Questions!B$18:C$109,2,FALSE)</f>
        <v>Have you undergone a SSAE 18 / SOC 2 audit?</v>
      </c>
      <c r="C33" s="43" t="s">
        <v>109</v>
      </c>
      <c r="D33" s="51"/>
      <c r="E33" s="41" t="str">
        <f>IF((C33=""),VLOOKUP(A33,Questions!$B$18:$G$109,4,FALSE),IF(C33="Yes",VLOOKUP(A33,Questions!$B$18:$G$109,6,FALSE),IF(C33="No",VLOOKUP(A33,Questions!$B$18:$G$109,5,FALSE),"N/A")))</f>
        <v>Describe any plans to undergo a SSAE 18 audit.</v>
      </c>
      <c r="F33" s="52" t="str">
        <f>VLOOKUP(A33,'Analyst Report'!$A$32:$E$120,5,FALSE)</f>
        <v xml:space="preserve"> </v>
      </c>
      <c r="G33" s="20"/>
      <c r="H33" s="20"/>
      <c r="I33" s="20"/>
      <c r="J33" s="20"/>
      <c r="K33" s="20"/>
      <c r="L33" s="20"/>
      <c r="M33" s="20"/>
      <c r="N33" s="20"/>
      <c r="O33" s="20"/>
      <c r="P33" s="20"/>
      <c r="Q33" s="20"/>
      <c r="R33" s="20"/>
      <c r="S33" s="20"/>
      <c r="T33" s="20"/>
      <c r="U33" s="20"/>
      <c r="V33" s="20"/>
      <c r="W33" s="20"/>
      <c r="X33" s="20"/>
      <c r="Y33" s="20"/>
      <c r="Z33" s="20"/>
    </row>
    <row r="34" spans="1:26" ht="63.75" customHeight="1">
      <c r="A34" s="30" t="s">
        <v>120</v>
      </c>
      <c r="B34" s="30" t="str">
        <f>VLOOKUP(A34,Questions!B$18:C$109,2,FALSE)</f>
        <v>Have you completed the Cloud Security Alliance (CSA) CAIQ?</v>
      </c>
      <c r="C34" s="43" t="s">
        <v>109</v>
      </c>
      <c r="D34" s="51"/>
      <c r="E34" s="41" t="str">
        <f>IF((C34=""),VLOOKUP(A34,Questions!$B$18:$G$109,4,FALSE),IF(C34="Yes",VLOOKUP(A34,Questions!$B$18:$G$109,6,FALSE),IF(C34="No",VLOOKUP(A34,Questions!$B$18:$G$109,5,FALSE),"N/A")))</f>
        <v>Describe any plans to complete the CSA CAIQ.</v>
      </c>
      <c r="F34" s="52" t="str">
        <f>VLOOKUP(A34,'Analyst Report'!$A$32:$E$120,5,FALSE)</f>
        <v xml:space="preserve"> </v>
      </c>
      <c r="G34" s="20"/>
      <c r="H34" s="20"/>
      <c r="I34" s="20"/>
      <c r="J34" s="20"/>
      <c r="K34" s="20"/>
      <c r="L34" s="20"/>
      <c r="M34" s="20"/>
      <c r="N34" s="20"/>
      <c r="O34" s="20"/>
      <c r="P34" s="20"/>
      <c r="Q34" s="20"/>
      <c r="R34" s="20"/>
      <c r="S34" s="20"/>
      <c r="T34" s="20"/>
      <c r="U34" s="20"/>
      <c r="V34" s="20"/>
      <c r="W34" s="20"/>
      <c r="X34" s="20"/>
      <c r="Y34" s="20"/>
      <c r="Z34" s="20"/>
    </row>
    <row r="35" spans="1:26" ht="63.75" customHeight="1">
      <c r="A35" s="30" t="s">
        <v>121</v>
      </c>
      <c r="B35" s="30" t="str">
        <f>VLOOKUP(A35,Questions!B$18:C$109,2,FALSE)</f>
        <v>Have you received the Cloud Security Alliance STAR certification?</v>
      </c>
      <c r="C35" s="43" t="s">
        <v>109</v>
      </c>
      <c r="D35" s="53"/>
      <c r="E35" s="41" t="str">
        <f>IF((C35=""),VLOOKUP(A35,Questions!$B$18:$G$109,4,FALSE),IF(C35="Yes",VLOOKUP(A35,Questions!$B$18:$G$109,6,FALSE),IF(C35="No",VLOOKUP(A35,Questions!$B$18:$G$109,5,FALSE),"N/A")))</f>
        <v>Describe any plans to obtain CSA STAR certification.</v>
      </c>
      <c r="F35" s="52" t="str">
        <f>VLOOKUP(A35,'Analyst Report'!$A$32:$E$120,5,FALSE)</f>
        <v xml:space="preserve"> </v>
      </c>
      <c r="G35" s="20"/>
      <c r="H35" s="20"/>
      <c r="I35" s="20"/>
      <c r="J35" s="20"/>
      <c r="K35" s="20"/>
      <c r="L35" s="20"/>
      <c r="M35" s="20"/>
      <c r="N35" s="20"/>
      <c r="O35" s="20"/>
      <c r="P35" s="20"/>
      <c r="Q35" s="20"/>
      <c r="R35" s="20"/>
      <c r="S35" s="20"/>
      <c r="T35" s="20"/>
      <c r="U35" s="20"/>
      <c r="V35" s="20"/>
      <c r="W35" s="20"/>
      <c r="X35" s="20"/>
      <c r="Y35" s="20"/>
      <c r="Z35" s="20"/>
    </row>
    <row r="36" spans="1:26" ht="78" customHeight="1">
      <c r="A36" s="30" t="s">
        <v>122</v>
      </c>
      <c r="B36" s="30" t="str">
        <f>VLOOKUP(A36,Questions!B$18:C$109,2,FALSE)</f>
        <v>Do you conform with a specific industry standard security framework? (e.g., NIST Cybersecurity Framework, CIS Controls, ISO 27001, etc.)</v>
      </c>
      <c r="C36" s="43" t="s">
        <v>113</v>
      </c>
      <c r="D36" s="53" t="s">
        <v>123</v>
      </c>
      <c r="E36" s="41" t="str">
        <f>IF((C36=""),VLOOKUP(A36,Questions!$B$18:$G$109,4,FALSE),IF(C36="Yes",VLOOKUP(A36,Questions!$B$18:$G$109,6,FALSE),IF(C36="No",VLOOKUP(A36,Questions!$B$18:$G$109,5,FALSE),"N/A")))</f>
        <v>Provide documentation on how your organization conforms to your chosen framework and indicate current certification levels, where appropriate.</v>
      </c>
      <c r="F36" s="52" t="str">
        <f>VLOOKUP(A36,'Analyst Report'!$A$32:$E$120,5,FALSE)</f>
        <v xml:space="preserve"> </v>
      </c>
      <c r="G36" s="20"/>
      <c r="H36" s="20"/>
      <c r="I36" s="20"/>
      <c r="J36" s="20"/>
      <c r="K36" s="20"/>
      <c r="L36" s="20"/>
      <c r="M36" s="20"/>
      <c r="N36" s="20"/>
      <c r="O36" s="20"/>
      <c r="P36" s="20"/>
      <c r="Q36" s="20"/>
      <c r="R36" s="20"/>
      <c r="S36" s="20"/>
      <c r="T36" s="20"/>
      <c r="U36" s="20"/>
      <c r="V36" s="20"/>
      <c r="W36" s="20"/>
      <c r="X36" s="20"/>
      <c r="Y36" s="20"/>
      <c r="Z36" s="20"/>
    </row>
    <row r="37" spans="1:26" ht="63.75" customHeight="1">
      <c r="A37" s="30" t="s">
        <v>124</v>
      </c>
      <c r="B37" s="30" t="str">
        <f>VLOOKUP(A37,Questions!B$18:C$109,2,FALSE)</f>
        <v>Can the systems that hold the institution's data be compliant with NIST SP 800-171 and/or CMMC Level 2 standards?</v>
      </c>
      <c r="C37" s="43" t="s">
        <v>109</v>
      </c>
      <c r="D37" s="53"/>
      <c r="E37" s="41" t="str">
        <f>IF((C37=""),VLOOKUP(A37,Questions!$B$18:$G$109,4,FALSE),IF(C37="Yes",VLOOKUP(A37,Questions!$B$18:$G$109,6,FALSE),IF(C37="No",VLOOKUP(A37,Questions!$B$18:$G$109,5,FALSE),"N/A")))</f>
        <v>Describe any plans to provide NIST SP 800-171 or CMMC Level 3 services.</v>
      </c>
      <c r="F37" s="52" t="str">
        <f>VLOOKUP(A37,'Analyst Report'!$A$32:$E$120,5,FALSE)</f>
        <v xml:space="preserve"> </v>
      </c>
      <c r="G37" s="20"/>
      <c r="H37" s="20"/>
      <c r="I37" s="20"/>
      <c r="J37" s="20"/>
      <c r="K37" s="20"/>
      <c r="L37" s="20"/>
      <c r="M37" s="20"/>
      <c r="N37" s="20"/>
      <c r="O37" s="20"/>
      <c r="P37" s="20"/>
      <c r="Q37" s="20"/>
      <c r="R37" s="20"/>
      <c r="S37" s="20"/>
      <c r="T37" s="20"/>
      <c r="U37" s="20"/>
      <c r="V37" s="20"/>
      <c r="W37" s="20"/>
      <c r="X37" s="20"/>
      <c r="Y37" s="20"/>
      <c r="Z37" s="20"/>
    </row>
    <row r="38" spans="1:26" ht="63.75" customHeight="1">
      <c r="A38" s="30" t="s">
        <v>125</v>
      </c>
      <c r="B38" s="30" t="str">
        <f>VLOOKUP(A38,Questions!B$18:C$109,2,FALSE)</f>
        <v>Can you provide overall system and/or application architecture diagrams including a full description of the data flow for all components of the system?</v>
      </c>
      <c r="C38" s="43" t="s">
        <v>113</v>
      </c>
      <c r="D38" s="51" t="s">
        <v>126</v>
      </c>
      <c r="E38" s="41" t="str">
        <f>IF((C38=""),VLOOKUP(A38,Questions!$B$18:$G$109,4,FALSE),IF(C38="Yes",VLOOKUP(A38,Questions!$B$18:$G$109,6,FALSE),IF(C38="No",VLOOKUP(A38,Questions!$B$18:$G$109,5,FALSE),"N/A")))</f>
        <v>Provide your diagrams (or a valid link to them) upon submission.</v>
      </c>
      <c r="F38" s="52" t="str">
        <f>VLOOKUP(A38,'Analyst Report'!$A$32:$E$120,5,FALSE)</f>
        <v xml:space="preserve"> </v>
      </c>
      <c r="G38" s="20"/>
      <c r="H38" s="20"/>
      <c r="I38" s="20"/>
      <c r="J38" s="20"/>
      <c r="K38" s="20"/>
      <c r="L38" s="20"/>
      <c r="M38" s="20"/>
      <c r="N38" s="20"/>
      <c r="O38" s="20"/>
      <c r="P38" s="20"/>
      <c r="Q38" s="20"/>
      <c r="R38" s="20"/>
      <c r="S38" s="20"/>
      <c r="T38" s="20"/>
      <c r="U38" s="20"/>
      <c r="V38" s="20"/>
      <c r="W38" s="20"/>
      <c r="X38" s="20"/>
      <c r="Y38" s="20"/>
      <c r="Z38" s="20"/>
    </row>
    <row r="39" spans="1:26" ht="63.75" customHeight="1">
      <c r="A39" s="30" t="s">
        <v>127</v>
      </c>
      <c r="B39" s="30" t="str">
        <f>VLOOKUP(A39,Questions!B$18:C$109,2,FALSE)</f>
        <v>Does your organization have a data privacy policy?</v>
      </c>
      <c r="C39" s="43" t="s">
        <v>113</v>
      </c>
      <c r="D39" s="54"/>
      <c r="E39" s="41" t="str">
        <f>IF((C39=""),VLOOKUP(A39,Questions!$B$18:$G$109,4,FALSE),IF(C39="Yes",VLOOKUP(A39,Questions!$B$18:$G$109,6,FALSE),IF(C39="No",VLOOKUP(A39,Questions!$B$18:$G$109,5,FALSE),"N/A")))</f>
        <v>Provide your data privacy document (or a valid link to it) upon submission.</v>
      </c>
      <c r="F39" s="52" t="str">
        <f>VLOOKUP(A39,'Analyst Report'!$A$32:$E$120,5,FALSE)</f>
        <v xml:space="preserve"> </v>
      </c>
      <c r="G39" s="20"/>
      <c r="H39" s="20"/>
      <c r="I39" s="20"/>
      <c r="J39" s="20"/>
      <c r="K39" s="20"/>
      <c r="L39" s="20"/>
      <c r="M39" s="20"/>
      <c r="N39" s="20"/>
      <c r="O39" s="20"/>
      <c r="P39" s="20"/>
      <c r="Q39" s="20"/>
      <c r="R39" s="20"/>
      <c r="S39" s="20"/>
      <c r="T39" s="20"/>
      <c r="U39" s="20"/>
      <c r="V39" s="20"/>
      <c r="W39" s="20"/>
      <c r="X39" s="20"/>
      <c r="Y39" s="20"/>
      <c r="Z39" s="20"/>
    </row>
    <row r="40" spans="1:26" ht="63.75" customHeight="1">
      <c r="A40" s="30" t="s">
        <v>128</v>
      </c>
      <c r="B40" s="30" t="str">
        <f>VLOOKUP(A40,Questions!B$18:C$109,2,FALSE)</f>
        <v>Do you have a documented, and currently implemented, employee onboarding and offboarding policy?</v>
      </c>
      <c r="C40" s="43" t="s">
        <v>113</v>
      </c>
      <c r="D40" s="51"/>
      <c r="E40" s="41" t="str">
        <f>IF((C40=""),VLOOKUP(A40,Questions!$B$18:$G$109,4,FALSE),IF(C40="Yes",VLOOKUP(A40,Questions!$B$18:$G$109,6,FALSE),IF(C40="No",VLOOKUP(A40,Questions!$B$18:$G$109,5,FALSE),"N/A")))</f>
        <v>Provide a reference to your employee onboarding and offboarding policy and supporting documentation or submit it along with this fully populated HECVAT.</v>
      </c>
      <c r="F40" s="52" t="str">
        <f>VLOOKUP(A40,'Analyst Report'!$A$32:$E$120,5,FALSE)</f>
        <v xml:space="preserve"> </v>
      </c>
      <c r="G40" s="20"/>
      <c r="H40" s="20"/>
      <c r="I40" s="20"/>
      <c r="J40" s="20"/>
      <c r="K40" s="20"/>
      <c r="L40" s="20"/>
      <c r="M40" s="20"/>
      <c r="N40" s="20"/>
      <c r="O40" s="20"/>
      <c r="P40" s="20"/>
      <c r="Q40" s="20"/>
      <c r="R40" s="20"/>
      <c r="S40" s="20"/>
      <c r="T40" s="20"/>
      <c r="U40" s="20"/>
      <c r="V40" s="20"/>
      <c r="W40" s="20"/>
      <c r="X40" s="20"/>
      <c r="Y40" s="20"/>
      <c r="Z40" s="20"/>
    </row>
    <row r="41" spans="1:26" ht="63.75" customHeight="1">
      <c r="A41" s="30" t="s">
        <v>129</v>
      </c>
      <c r="B41" s="30" t="str">
        <f>VLOOKUP(A41,Questions!B$18:C$109,2,FALSE)</f>
        <v>Do you have a well-documented Business Continuity Plan (BCP) that is tested annually?</v>
      </c>
      <c r="C41" s="43" t="s">
        <v>113</v>
      </c>
      <c r="D41" s="51" t="s">
        <v>130</v>
      </c>
      <c r="E41" s="41" t="str">
        <f>IF((C41=""),VLOOKUP(A41,Questions!$B$18:$G$109,4,FALSE),IF(C41="Yes",VLOOKUP(A41,Questions!$B$18:$G$109,6,FALSE),IF(C41="No",VLOOKUP(A41,Questions!$B$18:$G$109,5,FALSE),"N/A")))</f>
        <v>Provide a reference to your BCP and supporting documentation or submit it along with this fully populated HECVAT.</v>
      </c>
      <c r="F41" s="52" t="str">
        <f>VLOOKUP(A41,'Analyst Report'!$A$32:$E$120,5,FALSE)</f>
        <v xml:space="preserve"> </v>
      </c>
      <c r="G41" s="20"/>
      <c r="H41" s="20"/>
      <c r="I41" s="20"/>
      <c r="J41" s="20"/>
      <c r="K41" s="20"/>
      <c r="L41" s="20"/>
      <c r="M41" s="20"/>
      <c r="N41" s="20"/>
      <c r="O41" s="20"/>
      <c r="P41" s="20"/>
      <c r="Q41" s="20"/>
      <c r="R41" s="20"/>
      <c r="S41" s="20"/>
      <c r="T41" s="20"/>
      <c r="U41" s="20"/>
      <c r="V41" s="20"/>
      <c r="W41" s="20"/>
      <c r="X41" s="20"/>
      <c r="Y41" s="20"/>
      <c r="Z41" s="20"/>
    </row>
    <row r="42" spans="1:26" ht="63.75" customHeight="1">
      <c r="A42" s="30" t="s">
        <v>131</v>
      </c>
      <c r="B42" s="30" t="str">
        <f>VLOOKUP(A42,Questions!B$18:C$109,2,FALSE)</f>
        <v>Do you have a well-documented Disaster Recovery Plan (DRP) that is tested annually?</v>
      </c>
      <c r="C42" s="43" t="s">
        <v>113</v>
      </c>
      <c r="D42" s="51" t="s">
        <v>132</v>
      </c>
      <c r="E42" s="41" t="str">
        <f>IF((C42=""),VLOOKUP(A42,Questions!$B$18:$G$109,4,FALSE),IF(C42="Yes",VLOOKUP(A42,Questions!$B$18:$G$109,6,FALSE),IF(C42="No",VLOOKUP(A42,Questions!$B$18:$G$109,5,FALSE),"N/A")))</f>
        <v>Provide a reference to your DRP and supporting documentation or submit it along with this fully populated HECVAT.</v>
      </c>
      <c r="F42" s="52" t="str">
        <f>VLOOKUP(A42,'Analyst Report'!$A$32:$E$120,5,FALSE)</f>
        <v xml:space="preserve"> </v>
      </c>
      <c r="G42" s="20"/>
      <c r="H42" s="20"/>
      <c r="I42" s="20"/>
      <c r="J42" s="20"/>
      <c r="K42" s="20"/>
      <c r="L42" s="20"/>
      <c r="M42" s="20"/>
      <c r="N42" s="20"/>
      <c r="O42" s="20"/>
      <c r="P42" s="20"/>
      <c r="Q42" s="20"/>
      <c r="R42" s="20"/>
      <c r="S42" s="20"/>
      <c r="T42" s="20"/>
      <c r="U42" s="20"/>
      <c r="V42" s="20"/>
      <c r="W42" s="20"/>
      <c r="X42" s="20"/>
      <c r="Y42" s="20"/>
      <c r="Z42" s="20"/>
    </row>
    <row r="43" spans="1:26" ht="63.75" customHeight="1">
      <c r="A43" s="38" t="s">
        <v>133</v>
      </c>
      <c r="B43" s="30" t="str">
        <f>VLOOKUP(A43,Questions!B$18:C$109,2,FALSE)</f>
        <v>Do you have a documented change management process?</v>
      </c>
      <c r="C43" s="43" t="s">
        <v>113</v>
      </c>
      <c r="D43" s="51"/>
      <c r="E43" s="41" t="str">
        <f>IF((C43=""),VLOOKUP(A43,Questions!$B$18:$G$109,4,FALSE),IF(C43="Yes",VLOOKUP(A43,Questions!$B$18:$G$109,6,FALSE),IF(C43="No",VLOOKUP(A43,Questions!$B$18:$G$109,5,FALSE),"N/A")))</f>
        <v>Summarize your current change management process.</v>
      </c>
      <c r="F43" s="52" t="str">
        <f>VLOOKUP(A43,'Analyst Report'!$A$32:$E$120,5,FALSE)</f>
        <v xml:space="preserve"> </v>
      </c>
      <c r="G43" s="20"/>
      <c r="H43" s="20"/>
      <c r="I43" s="20"/>
      <c r="J43" s="20"/>
      <c r="K43" s="20"/>
      <c r="L43" s="20"/>
      <c r="M43" s="20"/>
      <c r="N43" s="20"/>
      <c r="O43" s="20"/>
      <c r="P43" s="20"/>
      <c r="Q43" s="20"/>
      <c r="R43" s="20"/>
      <c r="S43" s="20"/>
      <c r="T43" s="20"/>
      <c r="U43" s="20"/>
      <c r="V43" s="20"/>
      <c r="W43" s="20"/>
      <c r="X43" s="20"/>
      <c r="Y43" s="20"/>
      <c r="Z43" s="20"/>
    </row>
    <row r="44" spans="1:26" ht="99.75" customHeight="1">
      <c r="A44" s="38" t="s">
        <v>134</v>
      </c>
      <c r="B44" s="30" t="str">
        <f>VLOOKUP(A44,Questions!B$18:C$109,2,FALSE)</f>
        <v>Has a VPAT or ACR been created or updated for the product and version under consideration within the past year?</v>
      </c>
      <c r="C44" s="43" t="s">
        <v>113</v>
      </c>
      <c r="D44" s="51" t="s">
        <v>2475</v>
      </c>
      <c r="E44" s="41" t="str">
        <f>IF((C44=""),VLOOKUP(A44,Questions!$B$18:$G$109,4,FALSE),IF(C44="Yes",VLOOKUP(A44,Questions!$B$18:$G$109,6,FALSE),IF(C44="No",VLOOKUP(A44,Questions!$B$18:$G$109,5,FALSE),"N/A")))</f>
        <v>State the date the VPAT was completed. Include this VPAT in your submission and/or link to its web location.</v>
      </c>
      <c r="F44" s="52" t="str">
        <f>VLOOKUP(A44,'Analyst Report'!$A$32:$E$120,5,FALSE)</f>
        <v xml:space="preserve"> </v>
      </c>
      <c r="G44" s="20"/>
      <c r="H44" s="20"/>
      <c r="I44" s="20"/>
      <c r="J44" s="20"/>
      <c r="K44" s="20"/>
      <c r="L44" s="20"/>
      <c r="M44" s="20"/>
      <c r="N44" s="20"/>
      <c r="O44" s="20"/>
      <c r="P44" s="20"/>
      <c r="Q44" s="20"/>
      <c r="R44" s="20"/>
      <c r="S44" s="20"/>
      <c r="T44" s="20"/>
      <c r="U44" s="20"/>
      <c r="V44" s="20"/>
      <c r="W44" s="20"/>
      <c r="X44" s="20"/>
      <c r="Y44" s="20"/>
      <c r="Z44" s="20"/>
    </row>
    <row r="45" spans="1:26" ht="63.75" customHeight="1">
      <c r="A45" s="38" t="s">
        <v>135</v>
      </c>
      <c r="B45" s="30" t="str">
        <f>VLOOKUP(A45,Questions!B$18:C$109,2,FALSE)</f>
        <v>Do you have documentation to support the accessibility features of your product?</v>
      </c>
      <c r="C45" s="43" t="s">
        <v>109</v>
      </c>
      <c r="D45" s="51"/>
      <c r="E45" s="41" t="str">
        <f>IF((C45=""),VLOOKUP(A45,Questions!$B$18:$G$109,4,FALSE),IF(C45="Yes",VLOOKUP(A45,Questions!$B$18:$G$109,6,FALSE),IF(C45="No",VLOOKUP(A45,Questions!$B$18:$G$109,5,FALSE),"N/A")))</f>
        <v>Provide plans for any documentation that would make accessible content, features, and functions easily knowable by end users.</v>
      </c>
      <c r="F45" s="52" t="str">
        <f>VLOOKUP(A45,'Analyst Report'!$A$32:$E$120,5,FALSE)</f>
        <v xml:space="preserve"> </v>
      </c>
      <c r="G45" s="32" t="s">
        <v>118</v>
      </c>
      <c r="H45" s="20"/>
      <c r="I45" s="20"/>
      <c r="J45" s="20"/>
      <c r="K45" s="20"/>
      <c r="L45" s="20"/>
      <c r="M45" s="20"/>
      <c r="N45" s="20"/>
      <c r="O45" s="20"/>
      <c r="P45" s="20"/>
      <c r="Q45" s="20"/>
      <c r="R45" s="20"/>
      <c r="S45" s="20"/>
      <c r="T45" s="20"/>
      <c r="U45" s="20"/>
      <c r="V45" s="20"/>
      <c r="W45" s="20"/>
      <c r="X45" s="20"/>
      <c r="Y45" s="20"/>
      <c r="Z45" s="20"/>
    </row>
    <row r="46" spans="1:26" ht="36.75" customHeight="1">
      <c r="A46" s="286" t="s">
        <v>136</v>
      </c>
      <c r="B46" s="272"/>
      <c r="C46" s="48" t="s">
        <v>102</v>
      </c>
      <c r="D46" s="48" t="s">
        <v>103</v>
      </c>
      <c r="E46" s="49" t="s">
        <v>104</v>
      </c>
      <c r="F46" s="50" t="str">
        <f>F24</f>
        <v>Analyst Notes</v>
      </c>
      <c r="G46" s="20"/>
      <c r="H46" s="20"/>
      <c r="I46" s="20"/>
      <c r="J46" s="20"/>
      <c r="K46" s="20"/>
      <c r="L46" s="20"/>
      <c r="M46" s="20"/>
      <c r="N46" s="20"/>
      <c r="O46" s="20"/>
      <c r="P46" s="20"/>
      <c r="Q46" s="20"/>
      <c r="R46" s="20"/>
      <c r="S46" s="20"/>
      <c r="T46" s="20"/>
      <c r="U46" s="20"/>
      <c r="V46" s="20"/>
      <c r="W46" s="20"/>
      <c r="X46" s="20"/>
      <c r="Y46" s="20"/>
      <c r="Z46" s="20"/>
    </row>
    <row r="47" spans="1:26" ht="66.75" customHeight="1">
      <c r="A47" s="30" t="s">
        <v>137</v>
      </c>
      <c r="B47" s="30" t="str">
        <f>VLOOKUP(A47,Questions!B$18:C$109,2,FALSE)</f>
        <v>Has a third-party expert conducted an accessibility audit of the most recent version of your product?</v>
      </c>
      <c r="C47" s="43" t="s">
        <v>109</v>
      </c>
      <c r="D47" s="51"/>
      <c r="E47" s="41" t="str">
        <f>IF((C47=""),VLOOKUP(A47,Questions!$B$18:$G$109,4,FALSE),IF(C47="Yes",VLOOKUP(A47,Questions!$B$18:$G$109,6,FALSE),IF(C47="No",VLOOKUP(A47,Questions!$B$18:$G$109,5,FALSE),"N/A")))</f>
        <v>Please provide plans (when and by whom) any audit is planned, if any, or rationale if not.</v>
      </c>
      <c r="F47" s="52" t="str">
        <f>VLOOKUP(A47,'Analyst Report'!$A$32:$E$120,5,FALSE)</f>
        <v xml:space="preserve"> </v>
      </c>
      <c r="G47" s="20"/>
      <c r="H47" s="20"/>
      <c r="I47" s="20"/>
      <c r="J47" s="20"/>
      <c r="K47" s="20"/>
      <c r="L47" s="20"/>
      <c r="M47" s="20"/>
      <c r="N47" s="20"/>
      <c r="O47" s="20"/>
      <c r="P47" s="20"/>
      <c r="Q47" s="20"/>
      <c r="R47" s="20"/>
      <c r="S47" s="20"/>
      <c r="T47" s="20"/>
      <c r="U47" s="20"/>
      <c r="V47" s="20"/>
      <c r="W47" s="20"/>
      <c r="X47" s="20"/>
      <c r="Y47" s="20"/>
      <c r="Z47" s="20"/>
    </row>
    <row r="48" spans="1:26" ht="57" customHeight="1">
      <c r="A48" s="30" t="s">
        <v>138</v>
      </c>
      <c r="B48" s="30" t="str">
        <f>VLOOKUP(A48,Questions!B$18:C$109,2,FALSE)</f>
        <v>Do you have a documented and implemented process for verifying accessibility conformance?</v>
      </c>
      <c r="C48" s="43" t="s">
        <v>113</v>
      </c>
      <c r="D48" s="55" t="s">
        <v>139</v>
      </c>
      <c r="E48" s="41" t="str">
        <f>IF((C48=""),VLOOKUP(A48,Questions!$B$18:$G$109,4,FALSE),IF(C48="Yes",VLOOKUP(A48,Questions!$B$18:$G$109,6,FALSE),IF(C48="No",VLOOKUP(A48,Questions!$B$18:$G$109,5,FALSE),"N/A")))</f>
        <v>Describe your processes and methodologies for validating accessibility conformance.</v>
      </c>
      <c r="F48" s="52" t="str">
        <f>VLOOKUP(A48,'Analyst Report'!$A$32:$E$120,5,FALSE)</f>
        <v xml:space="preserve"> </v>
      </c>
      <c r="G48" s="20"/>
      <c r="H48" s="20"/>
      <c r="I48" s="20"/>
      <c r="J48" s="20"/>
      <c r="K48" s="20"/>
      <c r="L48" s="20"/>
      <c r="M48" s="20"/>
      <c r="N48" s="20"/>
      <c r="O48" s="20"/>
      <c r="P48" s="20"/>
      <c r="Q48" s="20"/>
      <c r="R48" s="20"/>
      <c r="S48" s="20"/>
      <c r="T48" s="20"/>
      <c r="U48" s="20"/>
      <c r="V48" s="20"/>
      <c r="W48" s="20"/>
      <c r="X48" s="20"/>
      <c r="Y48" s="20"/>
      <c r="Z48" s="20"/>
    </row>
    <row r="49" spans="1:26" ht="51.75" customHeight="1">
      <c r="A49" s="30" t="s">
        <v>140</v>
      </c>
      <c r="B49" s="30" t="str">
        <f>VLOOKUP(A49,Questions!B$18:C$109,2,FALSE)</f>
        <v>Have you adopted a technical or legal accessibility standard of conformance for the product in question?</v>
      </c>
      <c r="C49" s="43" t="s">
        <v>113</v>
      </c>
      <c r="D49" s="55" t="s">
        <v>141</v>
      </c>
      <c r="E49" s="41" t="str">
        <f>IF((C49=""),VLOOKUP(A49,Questions!$B$18:$G$109,4,FALSE),IF(C49="Yes",VLOOKUP(A49,Questions!$B$18:$G$109,6,FALSE),IF(C49="No",VLOOKUP(A49,Questions!$B$18:$G$109,5,FALSE),"N/A")))</f>
        <v>Indicate which primary standards and comment upon any additional standards the product meets.</v>
      </c>
      <c r="F49" s="52" t="str">
        <f>VLOOKUP(A49,'Analyst Report'!$A$32:$E$120,5,FALSE)</f>
        <v xml:space="preserve"> </v>
      </c>
      <c r="G49" s="20"/>
      <c r="H49" s="20"/>
      <c r="I49" s="20"/>
      <c r="J49" s="20"/>
      <c r="K49" s="20"/>
      <c r="L49" s="20"/>
      <c r="M49" s="20"/>
      <c r="N49" s="20"/>
      <c r="O49" s="20"/>
      <c r="P49" s="20"/>
      <c r="Q49" s="20"/>
      <c r="R49" s="20"/>
      <c r="S49" s="20"/>
      <c r="T49" s="20"/>
      <c r="U49" s="20"/>
      <c r="V49" s="20"/>
      <c r="W49" s="20"/>
      <c r="X49" s="20"/>
      <c r="Y49" s="20"/>
      <c r="Z49" s="20"/>
    </row>
    <row r="50" spans="1:26" ht="63.75" customHeight="1">
      <c r="A50" s="30" t="s">
        <v>142</v>
      </c>
      <c r="B50" s="30" t="str">
        <f>VLOOKUP(A50,Questions!B$18:C$109,2,FALSE)</f>
        <v>Can you provide a current, detailed accessibility roadmap with delivery timelines?</v>
      </c>
      <c r="C50" s="43" t="s">
        <v>113</v>
      </c>
      <c r="D50" s="55"/>
      <c r="E50" s="41" t="str">
        <f>IF((C50=""),VLOOKUP(A50,Questions!$B$18:$G$109,4,FALSE),IF(C50="Yes",VLOOKUP(A50,Questions!$B$18:$G$109,6,FALSE),IF(C50="No",VLOOKUP(A50,Questions!$B$18:$G$109,5,FALSE),"N/A")))</f>
        <v>Comment upon how far into the future the roadmap extends. Provide evidence (including links) of having delivered upon the accessibility roadmap in the past.</v>
      </c>
      <c r="F50" s="52" t="str">
        <f>VLOOKUP(A50,'Analyst Report'!$A$32:$E$120,5,FALSE)</f>
        <v xml:space="preserve"> </v>
      </c>
      <c r="G50" s="20"/>
      <c r="H50" s="20"/>
      <c r="I50" s="20"/>
      <c r="J50" s="20"/>
      <c r="K50" s="20"/>
      <c r="L50" s="20"/>
      <c r="M50" s="20"/>
      <c r="N50" s="20"/>
      <c r="O50" s="20"/>
      <c r="P50" s="20"/>
      <c r="Q50" s="20"/>
      <c r="R50" s="20"/>
      <c r="S50" s="20"/>
      <c r="T50" s="20"/>
      <c r="U50" s="20"/>
      <c r="V50" s="20"/>
      <c r="W50" s="20"/>
      <c r="X50" s="20"/>
      <c r="Y50" s="20"/>
      <c r="Z50" s="20"/>
    </row>
    <row r="51" spans="1:26" ht="123" customHeight="1">
      <c r="A51" s="30" t="s">
        <v>143</v>
      </c>
      <c r="B51" s="30" t="str">
        <f>VLOOKUP(A51,Questions!B$18:C$109,2,FALSE)</f>
        <v>Do you expect your staff to maintain a current skill set in IT accessibility?</v>
      </c>
      <c r="C51" s="43" t="s">
        <v>113</v>
      </c>
      <c r="D51" s="55"/>
      <c r="E51" s="41" t="str">
        <f>IF((C51=""),VLOOKUP(A51,Questions!$B$18:$G$109,4,FALSE),IF(C51="Yes",VLOOKUP(A51,Questions!$B$18:$G$109,6,FALSE),IF(C51="No",VLOOKUP(A51,Questions!$B$18:$G$109,5,FALSE),"N/A")))</f>
        <v>Provide any further relevant information about how expertise is maintained; include any accessibility certifications staff may hold (e.g., IAAP WAS &lt;https://www.accessibilityassociation.org/certifications&gt; or DHS Trusted Tester &lt;https://section508.gov/test/trusted-tester&gt;.</v>
      </c>
      <c r="F51" s="52" t="str">
        <f>VLOOKUP(A51,'Analyst Report'!$A$32:$E$120,5,FALSE)</f>
        <v xml:space="preserve"> </v>
      </c>
      <c r="G51" s="20"/>
      <c r="H51" s="20"/>
      <c r="I51" s="20"/>
      <c r="J51" s="20"/>
      <c r="K51" s="20"/>
      <c r="L51" s="20"/>
      <c r="M51" s="20"/>
      <c r="N51" s="20"/>
      <c r="O51" s="20"/>
      <c r="P51" s="20"/>
      <c r="Q51" s="20"/>
      <c r="R51" s="20"/>
      <c r="S51" s="20"/>
      <c r="T51" s="20"/>
      <c r="U51" s="20"/>
      <c r="V51" s="20"/>
      <c r="W51" s="20"/>
      <c r="X51" s="20"/>
      <c r="Y51" s="20"/>
      <c r="Z51" s="20"/>
    </row>
    <row r="52" spans="1:26" ht="57.75" customHeight="1">
      <c r="A52" s="30" t="s">
        <v>144</v>
      </c>
      <c r="B52" s="30" t="str">
        <f>VLOOKUP(A52,Questions!B$18:C$109,2,FALSE)</f>
        <v>Do you have a documented and implemented process for reporting and tracking accessibility issues?</v>
      </c>
      <c r="C52" s="43" t="s">
        <v>113</v>
      </c>
      <c r="D52" s="55" t="s">
        <v>145</v>
      </c>
      <c r="E52" s="41" t="str">
        <f>IF((C52=""),VLOOKUP(A52,Questions!$B$18:$G$109,4,FALSE),IF(C52="Yes",VLOOKUP(A52,Questions!$B$18:$G$109,6,FALSE),IF(C52="No",VLOOKUP(A52,Questions!$B$18:$G$109,5,FALSE),"N/A")))</f>
        <v>Describe the process and any recent examples of fixes as a result of the process.</v>
      </c>
      <c r="F52" s="52" t="str">
        <f>VLOOKUP(A52,'Analyst Report'!$A$32:$E$120,5,FALSE)</f>
        <v xml:space="preserve"> </v>
      </c>
      <c r="G52" s="20"/>
      <c r="H52" s="20"/>
      <c r="I52" s="20"/>
      <c r="J52" s="20"/>
      <c r="K52" s="20"/>
      <c r="L52" s="20"/>
      <c r="M52" s="20"/>
      <c r="N52" s="20"/>
      <c r="O52" s="20"/>
      <c r="P52" s="20"/>
      <c r="Q52" s="20"/>
      <c r="R52" s="20"/>
      <c r="S52" s="20"/>
      <c r="T52" s="20"/>
      <c r="U52" s="20"/>
      <c r="V52" s="20"/>
      <c r="W52" s="20"/>
      <c r="X52" s="20"/>
      <c r="Y52" s="20"/>
      <c r="Z52" s="20"/>
    </row>
    <row r="53" spans="1:26" ht="49.5" customHeight="1">
      <c r="A53" s="30" t="s">
        <v>146</v>
      </c>
      <c r="B53" s="30" t="str">
        <f>VLOOKUP(A53,Questions!B$18:C$109,2,FALSE)</f>
        <v>Do you have documented processes and procedures for implementing accessibility into your development lifecycle?</v>
      </c>
      <c r="C53" s="43" t="s">
        <v>113</v>
      </c>
      <c r="D53" s="55" t="s">
        <v>147</v>
      </c>
      <c r="E53" s="41" t="str">
        <f>IF((C53=""),VLOOKUP(A53,Questions!$B$18:$G$109,4,FALSE),IF(C53="Yes",VLOOKUP(A53,Questions!$B$18:$G$109,6,FALSE),IF(C53="No",VLOOKUP(A53,Questions!$B$18:$G$109,5,FALSE),"N/A")))</f>
        <v>Provide further details or multiple means in Additional Information.</v>
      </c>
      <c r="F53" s="52" t="str">
        <f>VLOOKUP(A53,'Analyst Report'!$A$32:$E$120,5,FALSE)</f>
        <v xml:space="preserve"> </v>
      </c>
      <c r="G53" s="20"/>
      <c r="H53" s="20"/>
      <c r="I53" s="20"/>
      <c r="J53" s="20"/>
      <c r="K53" s="20"/>
      <c r="L53" s="20"/>
      <c r="M53" s="20"/>
      <c r="N53" s="20"/>
      <c r="O53" s="20"/>
      <c r="P53" s="20"/>
      <c r="Q53" s="20"/>
      <c r="R53" s="20"/>
      <c r="S53" s="20"/>
      <c r="T53" s="20"/>
      <c r="U53" s="20"/>
      <c r="V53" s="20"/>
      <c r="W53" s="20"/>
      <c r="X53" s="20"/>
      <c r="Y53" s="20"/>
      <c r="Z53" s="20"/>
    </row>
    <row r="54" spans="1:26" ht="48.75" customHeight="1">
      <c r="A54" s="30" t="s">
        <v>148</v>
      </c>
      <c r="B54" s="30" t="str">
        <f>VLOOKUP(A54,Questions!B$18:C$109,2,FALSE)</f>
        <v>Can all functions of the application or service be performed using only the keyboard?</v>
      </c>
      <c r="C54" s="43" t="s">
        <v>113</v>
      </c>
      <c r="D54" s="51"/>
      <c r="E54" s="41" t="str">
        <f>IF((C54=""),VLOOKUP(A54,Questions!$B$18:$G$109,4,FALSE),IF(C54="Yes",VLOOKUP(A54,Questions!$B$18:$G$109,6,FALSE),IF(C54="No",VLOOKUP(A54,Questions!$B$18:$G$109,5,FALSE),"N/A")))</f>
        <v>State when and on which platform this was verified.</v>
      </c>
      <c r="F54" s="52" t="str">
        <f>VLOOKUP(A54,'Analyst Report'!$A$32:$E$120,5,FALSE)</f>
        <v xml:space="preserve"> </v>
      </c>
      <c r="G54" s="20"/>
      <c r="H54" s="20"/>
      <c r="I54" s="20"/>
      <c r="J54" s="20"/>
      <c r="K54" s="20"/>
      <c r="L54" s="20"/>
      <c r="M54" s="20"/>
      <c r="N54" s="20"/>
      <c r="O54" s="20"/>
      <c r="P54" s="20"/>
      <c r="Q54" s="20"/>
      <c r="R54" s="20"/>
      <c r="S54" s="20"/>
      <c r="T54" s="20"/>
      <c r="U54" s="20"/>
      <c r="V54" s="20"/>
      <c r="W54" s="20"/>
      <c r="X54" s="20"/>
      <c r="Y54" s="20"/>
      <c r="Z54" s="20"/>
    </row>
    <row r="55" spans="1:26" ht="73.5" customHeight="1">
      <c r="A55" s="30" t="s">
        <v>149</v>
      </c>
      <c r="B55" s="30" t="str">
        <f>VLOOKUP(A55,Questions!B$18:C$109,2,FALSE)</f>
        <v>Does your product rely on activating a special "accessibility mode," a "lite version," or accessing an alternate interface for accessibility purposes?</v>
      </c>
      <c r="C55" s="43" t="s">
        <v>109</v>
      </c>
      <c r="D55" s="39"/>
      <c r="E55" s="41" t="str">
        <f>IF((C55=""),VLOOKUP(A55,Questions!$B$18:$G$109,4,FALSE),IF(C55="Yes",VLOOKUP(A55,Questions!$B$18:$G$109,6,FALSE),IF(C55="No",VLOOKUP(A55,Questions!$B$18:$G$109,5,FALSE),"N/A")))</f>
        <v xml:space="preserve"> </v>
      </c>
      <c r="F55" s="52" t="str">
        <f>VLOOKUP(A55,'Analyst Report'!$A$32:$E$120,5,FALSE)</f>
        <v xml:space="preserve"> </v>
      </c>
      <c r="G55" s="32" t="s">
        <v>118</v>
      </c>
      <c r="H55" s="20"/>
      <c r="I55" s="20"/>
      <c r="J55" s="20"/>
      <c r="K55" s="20"/>
      <c r="L55" s="20"/>
      <c r="M55" s="20"/>
      <c r="N55" s="20"/>
      <c r="O55" s="20"/>
      <c r="P55" s="20"/>
      <c r="Q55" s="20"/>
      <c r="R55" s="20"/>
      <c r="S55" s="20"/>
      <c r="T55" s="20"/>
      <c r="U55" s="20"/>
      <c r="V55" s="20"/>
      <c r="W55" s="20"/>
      <c r="X55" s="20"/>
      <c r="Y55" s="20"/>
      <c r="Z55" s="20"/>
    </row>
    <row r="56" spans="1:26" ht="36.75" customHeight="1">
      <c r="A56" s="286" t="s">
        <v>150</v>
      </c>
      <c r="B56" s="272"/>
      <c r="C56" s="48" t="s">
        <v>102</v>
      </c>
      <c r="D56" s="48" t="s">
        <v>103</v>
      </c>
      <c r="E56" s="49" t="s">
        <v>104</v>
      </c>
      <c r="F56" s="50" t="str">
        <f>F24</f>
        <v>Analyst Notes</v>
      </c>
      <c r="G56" s="20"/>
      <c r="H56" s="20"/>
      <c r="I56" s="20"/>
      <c r="J56" s="20"/>
      <c r="K56" s="20"/>
      <c r="L56" s="20"/>
      <c r="M56" s="20"/>
      <c r="N56" s="20"/>
      <c r="O56" s="20"/>
      <c r="P56" s="20"/>
      <c r="Q56" s="20"/>
      <c r="R56" s="20"/>
      <c r="S56" s="20"/>
      <c r="T56" s="20"/>
      <c r="U56" s="20"/>
      <c r="V56" s="20"/>
      <c r="W56" s="20"/>
      <c r="X56" s="20"/>
      <c r="Y56" s="20"/>
      <c r="Z56" s="20"/>
    </row>
    <row r="57" spans="1:26" ht="96" customHeight="1">
      <c r="A57" s="30" t="s">
        <v>151</v>
      </c>
      <c r="B57" s="30" t="str">
        <f>VLOOKUP(A57,Questions!B$18:C$109,2,FALSE)</f>
        <v>Are access controls for institutional accounts based on structured rules, such as role-based access control (RBAC), attribute-based access control (ABAC), or policy-based access control (PBAC)?</v>
      </c>
      <c r="C57" s="43" t="s">
        <v>113</v>
      </c>
      <c r="D57" s="39" t="s">
        <v>152</v>
      </c>
      <c r="E57" s="41" t="str">
        <f>IF((C57=""),VLOOKUP(A57,Questions!$B$18:$G$109,4,FALSE),IF(C57="Yes",VLOOKUP(A57,Questions!$B$18:$G$109,6,FALSE),IF(C57="No",VLOOKUP(A57,Questions!$B$18:$G$109,5,FALSE),"N/A")))</f>
        <v>Describe available roles.</v>
      </c>
      <c r="F57" s="52" t="str">
        <f>VLOOKUP(A57,'Analyst Report'!$A$32:$E$120,5,FALSE)</f>
        <v xml:space="preserve"> </v>
      </c>
      <c r="G57" s="20"/>
      <c r="H57" s="20"/>
      <c r="I57" s="20"/>
      <c r="J57" s="20"/>
      <c r="K57" s="20"/>
      <c r="L57" s="20"/>
      <c r="M57" s="20"/>
      <c r="N57" s="20"/>
      <c r="O57" s="20"/>
      <c r="P57" s="20"/>
      <c r="Q57" s="20"/>
      <c r="R57" s="20"/>
      <c r="S57" s="20"/>
      <c r="T57" s="20"/>
      <c r="U57" s="20"/>
      <c r="V57" s="20"/>
      <c r="W57" s="20"/>
      <c r="X57" s="20"/>
      <c r="Y57" s="20"/>
      <c r="Z57" s="20"/>
    </row>
    <row r="58" spans="1:26" ht="96" customHeight="1">
      <c r="A58" s="30" t="s">
        <v>153</v>
      </c>
      <c r="B58" s="30" t="str">
        <f>VLOOKUP(A58,Questions!B$18:C$109,2,FALSE)</f>
        <v>Are access controls for staff within your organization based on structured rules, such as RBAC, ABAC, or PBAC?</v>
      </c>
      <c r="C58" s="43" t="s">
        <v>113</v>
      </c>
      <c r="D58" s="39"/>
      <c r="E58" s="41" t="str">
        <f>IF((C58=""),VLOOKUP(A58,Questions!$B$18:$G$109,4,FALSE),IF(C58="Yes",VLOOKUP(A58,Questions!$B$18:$G$109,6,FALSE),IF(C58="No",VLOOKUP(A58,Questions!$B$18:$G$109,5,FALSE),"N/A")))</f>
        <v xml:space="preserve"> </v>
      </c>
      <c r="F58" s="52" t="str">
        <f>VLOOKUP(A58,'Analyst Report'!$A$32:$E$120,5,FALSE)</f>
        <v xml:space="preserve"> </v>
      </c>
      <c r="G58" s="20"/>
      <c r="H58" s="20"/>
      <c r="I58" s="20"/>
      <c r="J58" s="20"/>
      <c r="K58" s="20"/>
      <c r="L58" s="20"/>
      <c r="M58" s="20"/>
      <c r="N58" s="20"/>
      <c r="O58" s="20"/>
      <c r="P58" s="20"/>
      <c r="Q58" s="20"/>
      <c r="R58" s="20"/>
      <c r="S58" s="20"/>
      <c r="T58" s="20"/>
      <c r="U58" s="20"/>
      <c r="V58" s="20"/>
      <c r="W58" s="20"/>
      <c r="X58" s="20"/>
      <c r="Y58" s="20"/>
      <c r="Z58" s="20"/>
    </row>
    <row r="59" spans="1:26" ht="63.75" customHeight="1">
      <c r="A59" s="30" t="s">
        <v>154</v>
      </c>
      <c r="B59" s="30" t="str">
        <f>VLOOKUP(A59,Questions!B$18:C$109,2,FALSE)</f>
        <v>Do you have a documented and currently implemented strategy for securing employee workstations when they work remotely (i.e., not in a trusted computing environment)?</v>
      </c>
      <c r="C59" s="43" t="s">
        <v>113</v>
      </c>
      <c r="D59" s="39"/>
      <c r="E59" s="41" t="str">
        <f>IF((C59=""),VLOOKUP(A59,Questions!$B$18:$G$109,4,FALSE),IF(C59="Yes",VLOOKUP(A59,Questions!$B$18:$G$109,6,FALSE),IF(C59="No",VLOOKUP(A59,Questions!$B$18:$G$109,5,FALSE),"N/A")))</f>
        <v>Provide supporting documentation of your strategy.</v>
      </c>
      <c r="F59" s="52" t="str">
        <f>VLOOKUP(A59,'Analyst Report'!$A$32:$E$120,5,FALSE)</f>
        <v xml:space="preserve"> </v>
      </c>
      <c r="G59" s="20"/>
      <c r="H59" s="20"/>
      <c r="I59" s="20"/>
      <c r="J59" s="20"/>
      <c r="K59" s="20"/>
      <c r="L59" s="20"/>
      <c r="M59" s="20"/>
      <c r="N59" s="20"/>
      <c r="O59" s="20"/>
      <c r="P59" s="20"/>
      <c r="Q59" s="20"/>
      <c r="R59" s="20"/>
      <c r="S59" s="20"/>
      <c r="T59" s="20"/>
      <c r="U59" s="20"/>
      <c r="V59" s="20"/>
      <c r="W59" s="20"/>
      <c r="X59" s="20"/>
      <c r="Y59" s="20"/>
      <c r="Z59" s="20"/>
    </row>
    <row r="60" spans="1:26" ht="63.75" customHeight="1">
      <c r="A60" s="30" t="s">
        <v>155</v>
      </c>
      <c r="B60" s="30" t="str">
        <f>VLOOKUP(A60,Questions!B$18:C$109,2,FALSE)</f>
        <v>Does the system provide data input validation and error messages?</v>
      </c>
      <c r="C60" s="43" t="s">
        <v>113</v>
      </c>
      <c r="D60" s="39" t="s">
        <v>156</v>
      </c>
      <c r="E60" s="41" t="str">
        <f>IF((C60=""),VLOOKUP(A60,Questions!$B$18:$G$109,4,FALSE),IF(C60="Yes",VLOOKUP(A60,Questions!$B$18:$G$109,6,FALSE),IF(C60="No",VLOOKUP(A60,Questions!$B$18:$G$109,5,FALSE),"N/A")))</f>
        <v>Describe how your system(s) provide data input validation and error messages.</v>
      </c>
      <c r="F60" s="52" t="str">
        <f>VLOOKUP(A60,'Analyst Report'!$A$32:$E$120,5,FALSE)</f>
        <v xml:space="preserve"> </v>
      </c>
      <c r="G60" s="20"/>
      <c r="H60" s="20"/>
      <c r="I60" s="20"/>
      <c r="J60" s="20"/>
      <c r="K60" s="20"/>
      <c r="L60" s="20"/>
      <c r="M60" s="20"/>
      <c r="N60" s="20"/>
      <c r="O60" s="20"/>
      <c r="P60" s="20"/>
      <c r="Q60" s="20"/>
      <c r="R60" s="20"/>
      <c r="S60" s="20"/>
      <c r="T60" s="20"/>
      <c r="U60" s="20"/>
      <c r="V60" s="20"/>
      <c r="W60" s="20"/>
      <c r="X60" s="20"/>
      <c r="Y60" s="20"/>
      <c r="Z60" s="20"/>
    </row>
    <row r="61" spans="1:26" ht="79.5" customHeight="1">
      <c r="A61" s="30" t="s">
        <v>157</v>
      </c>
      <c r="B61" s="30" t="str">
        <f>VLOOKUP(A61,Questions!B$18:C$109,2,FALSE)</f>
        <v>Are you using a web application firewall (WAF)?</v>
      </c>
      <c r="C61" s="43" t="s">
        <v>113</v>
      </c>
      <c r="D61" s="39" t="s">
        <v>158</v>
      </c>
      <c r="E61" s="41" t="str">
        <f>IF((C61=""),VLOOKUP(A61,Questions!$B$18:$G$109,4,FALSE),IF(C61="Yes",VLOOKUP(A61,Questions!$B$18:$G$109,6,FALSE),IF(C61="No",VLOOKUP(A61,Questions!$B$18:$G$109,5,FALSE),"N/A")))</f>
        <v>Describe the currently implemented WAF.</v>
      </c>
      <c r="F61" s="52" t="str">
        <f>VLOOKUP(A61,'Analyst Report'!$A$32:$E$120,5,FALSE)</f>
        <v xml:space="preserve"> </v>
      </c>
      <c r="G61" s="56"/>
      <c r="H61" s="56"/>
      <c r="I61" s="56"/>
      <c r="J61" s="56"/>
      <c r="K61" s="56"/>
      <c r="L61" s="56"/>
      <c r="M61" s="56"/>
      <c r="N61" s="56"/>
      <c r="O61" s="56"/>
      <c r="P61" s="56"/>
      <c r="Q61" s="57"/>
      <c r="R61" s="57"/>
      <c r="S61" s="57"/>
      <c r="T61" s="57"/>
      <c r="U61" s="57"/>
      <c r="V61" s="57"/>
      <c r="W61" s="57"/>
      <c r="X61" s="57"/>
      <c r="Y61" s="57"/>
      <c r="Z61" s="57"/>
    </row>
    <row r="62" spans="1:26" ht="48" customHeight="1">
      <c r="A62" s="30" t="s">
        <v>159</v>
      </c>
      <c r="B62" s="30" t="str">
        <f>VLOOKUP(A62,Questions!B$18:C$109,2,FALSE)</f>
        <v>Do you have a process and implemented procedures for managing your software supply chain (e.g., libraries, repositories, frameworks, etc.)?</v>
      </c>
      <c r="C62" s="43" t="s">
        <v>113</v>
      </c>
      <c r="D62" s="39"/>
      <c r="E62" s="41" t="str">
        <f>IF((C62=""),VLOOKUP(A62,Questions!$B$18:$G$109,4,FALSE),IF(C62="Yes",VLOOKUP(A62,Questions!$B$18:$G$109,6,FALSE),IF(C62="No",VLOOKUP(A62,Questions!$B$18:$G$109,5,FALSE),"N/A")))</f>
        <v>Provide supporting documentation of your processes.</v>
      </c>
      <c r="F62" s="52" t="str">
        <f>VLOOKUP(A62,'Analyst Report'!$A$32:$E$120,5,FALSE)</f>
        <v xml:space="preserve"> </v>
      </c>
      <c r="G62" s="32" t="s">
        <v>118</v>
      </c>
      <c r="H62" s="56"/>
      <c r="I62" s="56"/>
      <c r="J62" s="56"/>
      <c r="K62" s="56"/>
      <c r="L62" s="56"/>
      <c r="M62" s="56"/>
      <c r="N62" s="56"/>
      <c r="O62" s="56"/>
      <c r="P62" s="56"/>
      <c r="Q62" s="57"/>
      <c r="R62" s="57"/>
      <c r="S62" s="57"/>
      <c r="T62" s="57"/>
      <c r="U62" s="57"/>
      <c r="V62" s="57"/>
      <c r="W62" s="57"/>
      <c r="X62" s="57"/>
      <c r="Y62" s="57"/>
      <c r="Z62" s="57"/>
    </row>
    <row r="63" spans="1:26" ht="36.75" customHeight="1">
      <c r="A63" s="286" t="s">
        <v>160</v>
      </c>
      <c r="B63" s="272"/>
      <c r="C63" s="48" t="s">
        <v>102</v>
      </c>
      <c r="D63" s="48" t="s">
        <v>103</v>
      </c>
      <c r="E63" s="49" t="s">
        <v>104</v>
      </c>
      <c r="F63" s="50" t="str">
        <f>F24</f>
        <v>Analyst Notes</v>
      </c>
      <c r="G63" s="56"/>
      <c r="H63" s="56"/>
      <c r="I63" s="56"/>
      <c r="J63" s="56"/>
      <c r="K63" s="56"/>
      <c r="L63" s="56"/>
      <c r="M63" s="56"/>
      <c r="N63" s="56"/>
      <c r="O63" s="56"/>
      <c r="P63" s="56"/>
      <c r="Q63" s="57"/>
      <c r="R63" s="57"/>
      <c r="S63" s="57"/>
      <c r="T63" s="57"/>
      <c r="U63" s="57"/>
      <c r="V63" s="57"/>
      <c r="W63" s="57"/>
      <c r="X63" s="57"/>
      <c r="Y63" s="57"/>
      <c r="Z63" s="57"/>
    </row>
    <row r="64" spans="1:26" ht="80.25" customHeight="1">
      <c r="A64" s="30" t="s">
        <v>161</v>
      </c>
      <c r="B64" s="30" t="str">
        <f>VLOOKUP(A64,Questions!B$18:C$109,2,FALSE)</f>
        <v>Does your solution support single sign-on (SSO) protocols for user and administrator authentication?</v>
      </c>
      <c r="C64" s="43" t="s">
        <v>113</v>
      </c>
      <c r="D64" s="53" t="s">
        <v>2470</v>
      </c>
      <c r="E64" s="41" t="str">
        <f>IF((C64=""),VLOOKUP(A64,Questions!$B$18:$G$109,4,FALSE),IF(C64="Yes",VLOOKUP(A64,Questions!$B$18:$G$109,6,FALSE),IF(C64="No",VLOOKUP(A64,Questions!$B$18:$G$109,5,FALSE),"N/A")))</f>
        <v>Describe how strong authentication is enforced (e.g., complex passwords, multifactor tokens, certificates, biometrics, aging requirements, re-use policy).</v>
      </c>
      <c r="F64" s="52" t="str">
        <f>VLOOKUP(A64,'Analyst Report'!$A$32:$E$120,5,FALSE)</f>
        <v xml:space="preserve"> </v>
      </c>
      <c r="G64" s="56"/>
      <c r="H64" s="56"/>
      <c r="I64" s="56"/>
      <c r="J64" s="56"/>
      <c r="K64" s="56"/>
      <c r="L64" s="56"/>
      <c r="M64" s="56"/>
      <c r="N64" s="56"/>
      <c r="O64" s="56"/>
      <c r="P64" s="56"/>
      <c r="Q64" s="57"/>
      <c r="R64" s="57"/>
      <c r="S64" s="57"/>
      <c r="T64" s="57"/>
      <c r="U64" s="57"/>
      <c r="V64" s="57"/>
      <c r="W64" s="57"/>
      <c r="X64" s="57"/>
      <c r="Y64" s="57"/>
      <c r="Z64" s="57"/>
    </row>
    <row r="65" spans="1:26" ht="54.75" customHeight="1">
      <c r="A65" s="58" t="s">
        <v>162</v>
      </c>
      <c r="B65" s="30" t="str">
        <f>VLOOKUP(A65,Questions!B$18:C$109,2,FALSE)</f>
        <v>Does your organization participate in InCommon or another eduGAIN-affiliated trust federation?</v>
      </c>
      <c r="C65" s="43" t="s">
        <v>109</v>
      </c>
      <c r="D65" s="59" t="s">
        <v>2471</v>
      </c>
      <c r="E65" s="41" t="str">
        <f>IF((C65=""),VLOOKUP(A65,Questions!$B$18:$G$109,4,FALSE),IF(C65="Yes",VLOOKUP(A65,Questions!$B$18:$G$109,6,FALSE),IF(C65="No",VLOOKUP(A65,Questions!$B$18:$G$109,5,FALSE),"N/A")))</f>
        <v>Describe plans to participate in InCommon or another eduGAIN-affiliated trust federation.</v>
      </c>
      <c r="F65" s="52" t="str">
        <f>VLOOKUP(A65,'Analyst Report'!$A$32:$E$120,5,FALSE)</f>
        <v xml:space="preserve"> </v>
      </c>
      <c r="G65" s="20"/>
      <c r="H65" s="20"/>
      <c r="I65" s="20"/>
      <c r="J65" s="20"/>
      <c r="K65" s="20"/>
      <c r="L65" s="20"/>
      <c r="M65" s="20"/>
      <c r="N65" s="20"/>
      <c r="O65" s="20"/>
      <c r="P65" s="20"/>
      <c r="Q65" s="20"/>
      <c r="R65" s="20"/>
      <c r="S65" s="20"/>
      <c r="T65" s="20"/>
      <c r="U65" s="20"/>
      <c r="V65" s="20"/>
      <c r="W65" s="20"/>
      <c r="X65" s="20"/>
      <c r="Y65" s="20"/>
      <c r="Z65" s="20"/>
    </row>
    <row r="66" spans="1:26" ht="63" customHeight="1">
      <c r="A66" s="30" t="s">
        <v>163</v>
      </c>
      <c r="B66" s="30" t="str">
        <f>VLOOKUP(A66,Questions!B$18:C$109,2,FALSE)</f>
        <v>Does your application support integration with other authentication and authorization systems?</v>
      </c>
      <c r="C66" s="43" t="s">
        <v>113</v>
      </c>
      <c r="D66" s="60" t="s">
        <v>2472</v>
      </c>
      <c r="E66" s="41" t="str">
        <f>IF((C66=""),VLOOKUP(A66,Questions!$B$18:$G$109,4,FALSE),IF(C66="Yes",VLOOKUP(A66,Questions!$B$18:$G$109,6,FALSE),IF(C66="No",VLOOKUP(A66,Questions!$B$18:$G$109,5,FALSE),"N/A")))</f>
        <v>List which systems and versions supported (such as Active Directory, Kerberos, or other LDAP compatible directory) in Additional Information.</v>
      </c>
      <c r="F66" s="52" t="str">
        <f>VLOOKUP(A66,'Analyst Report'!$A$32:$E$120,5,FALSE)</f>
        <v xml:space="preserve"> </v>
      </c>
      <c r="G66" s="20"/>
      <c r="H66" s="20"/>
      <c r="I66" s="20"/>
      <c r="J66" s="20"/>
      <c r="K66" s="20"/>
      <c r="L66" s="20"/>
      <c r="M66" s="20"/>
      <c r="N66" s="20"/>
      <c r="O66" s="20"/>
      <c r="P66" s="20"/>
      <c r="Q66" s="20"/>
      <c r="R66" s="20"/>
      <c r="S66" s="20"/>
      <c r="T66" s="20"/>
      <c r="U66" s="20"/>
      <c r="V66" s="20"/>
      <c r="W66" s="20"/>
      <c r="X66" s="20"/>
      <c r="Y66" s="20"/>
      <c r="Z66" s="20"/>
    </row>
    <row r="67" spans="1:26" ht="84" customHeight="1">
      <c r="A67" s="30" t="s">
        <v>164</v>
      </c>
      <c r="B67" s="30" t="str">
        <f>VLOOKUP(A67,Questions!B$18:C$109,2,FALSE)</f>
        <v>Does your solution support any of the following Web SSO standards? [e.g., SAML2 (with redirect flow), OIDC, CAS, or other]</v>
      </c>
      <c r="C67" s="43" t="s">
        <v>113</v>
      </c>
      <c r="D67" s="53" t="s">
        <v>2473</v>
      </c>
      <c r="E67" s="41" t="str">
        <f>IF((C67=""),VLOOKUP(A67,Questions!$B$18:$G$109,4,FALSE),IF(C67="Yes",VLOOKUP(A67,Questions!$B$18:$G$109,6,FALSE),IF(C67="No",VLOOKUP(A67,Questions!$B$18:$G$109,5,FALSE),"N/A")))</f>
        <v>State the Web SSO standards supported by your solution and provide additional details about your support, including framework(s) in use, how information is exchanged securely, etc.</v>
      </c>
      <c r="F67" s="52" t="str">
        <f>VLOOKUP(A67,'Analyst Report'!$A$32:$E$120,5,FALSE)</f>
        <v xml:space="preserve"> </v>
      </c>
      <c r="G67" s="20"/>
      <c r="H67" s="20"/>
      <c r="I67" s="20"/>
      <c r="J67" s="20"/>
      <c r="K67" s="20"/>
      <c r="L67" s="20"/>
      <c r="M67" s="20"/>
      <c r="N67" s="20"/>
      <c r="O67" s="20"/>
      <c r="P67" s="20"/>
      <c r="Q67" s="20"/>
      <c r="R67" s="20"/>
      <c r="S67" s="20"/>
      <c r="T67" s="20"/>
      <c r="U67" s="20"/>
      <c r="V67" s="20"/>
      <c r="W67" s="20"/>
      <c r="X67" s="20"/>
      <c r="Y67" s="20"/>
      <c r="Z67" s="20"/>
    </row>
    <row r="68" spans="1:26" ht="63" customHeight="1">
      <c r="A68" s="30" t="s">
        <v>165</v>
      </c>
      <c r="B68" s="30" t="str">
        <f>VLOOKUP(A68,Questions!B$18:C$109,2,FALSE)</f>
        <v>Do you support differentiation between email address and user identifier?</v>
      </c>
      <c r="C68" s="43" t="s">
        <v>113</v>
      </c>
      <c r="D68" s="61"/>
      <c r="E68" s="41" t="str">
        <f>IF((C68=""),VLOOKUP(A68,Questions!$B$18:$G$109,4,FALSE),IF(C68="Yes",VLOOKUP(A68,Questions!$B$18:$G$109,6,FALSE),IF(C68="No",VLOOKUP(A68,Questions!$B$18:$G$109,5,FALSE),"N/A")))</f>
        <v xml:space="preserve"> </v>
      </c>
      <c r="F68" s="52" t="str">
        <f>VLOOKUP(A68,'Analyst Report'!$A$32:$E$120,5,FALSE)</f>
        <v xml:space="preserve"> </v>
      </c>
      <c r="G68" s="20"/>
      <c r="H68" s="20"/>
      <c r="I68" s="20"/>
      <c r="J68" s="20"/>
      <c r="K68" s="20"/>
      <c r="L68" s="20"/>
      <c r="M68" s="20"/>
      <c r="N68" s="20"/>
      <c r="O68" s="20"/>
      <c r="P68" s="20"/>
      <c r="Q68" s="20"/>
      <c r="R68" s="20"/>
      <c r="S68" s="20"/>
      <c r="T68" s="20"/>
      <c r="U68" s="20"/>
      <c r="V68" s="20"/>
      <c r="W68" s="20"/>
      <c r="X68" s="20"/>
      <c r="Y68" s="20"/>
      <c r="Z68" s="20"/>
    </row>
    <row r="69" spans="1:26" ht="63" customHeight="1">
      <c r="A69" s="58" t="s">
        <v>166</v>
      </c>
      <c r="B69" s="30" t="str">
        <f>VLOOKUP(A69,Questions!B$18:C$109,2,FALSE)</f>
        <v>Do you allow the customer to specify attribute mappings for any needed information beyond a user identifier? (e.g., Reference eduPerson, ePPA/ePPN/ePE)</v>
      </c>
      <c r="C69" s="43" t="s">
        <v>113</v>
      </c>
      <c r="D69" s="62" t="s">
        <v>2476</v>
      </c>
      <c r="E69" s="41" t="str">
        <f>IF((C69=""),VLOOKUP(A69,Questions!$B$18:$G$109,4,FALSE),IF(C69="Yes",VLOOKUP(A69,Questions!$B$18:$G$109,6,FALSE),IF(C69="No",VLOOKUP(A69,Questions!$B$18:$G$109,5,FALSE),"N/A")))</f>
        <v xml:space="preserve"> </v>
      </c>
      <c r="F69" s="52" t="str">
        <f>VLOOKUP(A69,'Analyst Report'!$A$32:$E$120,5,FALSE)</f>
        <v xml:space="preserve"> </v>
      </c>
      <c r="G69" s="20"/>
      <c r="H69" s="20"/>
      <c r="I69" s="20"/>
      <c r="J69" s="20"/>
      <c r="K69" s="20"/>
      <c r="L69" s="20"/>
      <c r="M69" s="20"/>
      <c r="N69" s="20"/>
      <c r="O69" s="20"/>
      <c r="P69" s="20"/>
      <c r="Q69" s="20"/>
      <c r="R69" s="20"/>
      <c r="S69" s="20"/>
      <c r="T69" s="20"/>
      <c r="U69" s="20"/>
      <c r="V69" s="20"/>
      <c r="W69" s="20"/>
      <c r="X69" s="20"/>
      <c r="Y69" s="20"/>
      <c r="Z69" s="20"/>
    </row>
    <row r="70" spans="1:26" ht="64.5" customHeight="1">
      <c r="A70" s="58" t="s">
        <v>167</v>
      </c>
      <c r="B70" s="30" t="str">
        <f>VLOOKUP(A70,Questions!B$18:C$109,2,FALSE)</f>
        <v>Are audit logs available to the institution that include AT LEAST all of the following: login, logout, actions performed, timestamp, and source IP address?</v>
      </c>
      <c r="C70" s="43" t="s">
        <v>113</v>
      </c>
      <c r="D70" s="61"/>
      <c r="E70" s="41" t="str">
        <f>IF((C70=""),VLOOKUP(A70,Questions!$B$18:$G$109,4,FALSE),IF(C70="Yes",VLOOKUP(A70,Questions!$B$18:$G$109,6,FALSE),IF(C70="No",VLOOKUP(A70,Questions!$B$18:$G$109,5,FALSE),"N/A")))</f>
        <v xml:space="preserve"> </v>
      </c>
      <c r="F70" s="52" t="str">
        <f>VLOOKUP(A70,'Analyst Report'!$A$32:$E$120,5,FALSE)</f>
        <v xml:space="preserve"> </v>
      </c>
      <c r="G70" s="20"/>
      <c r="H70" s="20"/>
      <c r="I70" s="20"/>
      <c r="J70" s="20"/>
      <c r="K70" s="20"/>
      <c r="L70" s="20"/>
      <c r="M70" s="20"/>
      <c r="N70" s="20"/>
      <c r="O70" s="20"/>
      <c r="P70" s="20"/>
      <c r="Q70" s="20"/>
      <c r="R70" s="20"/>
      <c r="S70" s="20"/>
      <c r="T70" s="20"/>
      <c r="U70" s="20"/>
      <c r="V70" s="20"/>
      <c r="W70" s="20"/>
      <c r="X70" s="20"/>
      <c r="Y70" s="20"/>
      <c r="Z70" s="20"/>
    </row>
    <row r="71" spans="1:26" ht="64.5" customHeight="1">
      <c r="A71" s="30" t="s">
        <v>169</v>
      </c>
      <c r="B71" s="30" t="str">
        <f>VLOOKUP(A71,Questions!B$18:C$109,2,FALSE)</f>
        <v>If you don't support SSO, does your application and/or user-frontend/portal support multi-factor authentication? (e.g., Duo, Google Authenticator, OTP, etc.)</v>
      </c>
      <c r="C71" s="43" t="s">
        <v>113</v>
      </c>
      <c r="D71" s="61" t="s">
        <v>2474</v>
      </c>
      <c r="E71" s="41" t="str">
        <f>IF((C71=""),VLOOKUP(A71,Questions!$B$18:$G$109,4,FALSE),IF(C71="Yes",VLOOKUP(A71,Questions!$B$18:$G$109,6,FALSE),IF(C71="No",VLOOKUP(A71,Questions!$B$18:$G$109,5,FALSE),"N/A")))</f>
        <v>List all supported multi-factor authentication methods, technologies, and/or products and provide a brief summary of each.</v>
      </c>
      <c r="F71" s="52" t="str">
        <f>VLOOKUP(A71,'Analyst Report'!$A$32:$E$120,5,FALSE)</f>
        <v xml:space="preserve"> </v>
      </c>
      <c r="G71" s="20"/>
      <c r="H71" s="20"/>
      <c r="I71" s="20"/>
      <c r="J71" s="20"/>
      <c r="K71" s="20"/>
      <c r="L71" s="20"/>
      <c r="M71" s="20"/>
      <c r="N71" s="20"/>
      <c r="O71" s="20"/>
      <c r="P71" s="20"/>
      <c r="Q71" s="20"/>
      <c r="R71" s="20"/>
      <c r="S71" s="20"/>
      <c r="T71" s="20"/>
      <c r="U71" s="20"/>
      <c r="V71" s="20"/>
      <c r="W71" s="20"/>
      <c r="X71" s="20"/>
      <c r="Y71" s="20"/>
      <c r="Z71" s="20"/>
    </row>
    <row r="72" spans="1:26" ht="64.5" customHeight="1">
      <c r="A72" s="58" t="s">
        <v>170</v>
      </c>
      <c r="B72" s="30" t="str">
        <f>VLOOKUP(A72,Questions!B$18:C$109,2,FALSE)</f>
        <v>Does your application automatically lock the session or log-out an account after a period of inactivity?</v>
      </c>
      <c r="C72" s="43" t="s">
        <v>113</v>
      </c>
      <c r="D72" s="61"/>
      <c r="E72" s="41" t="str">
        <f>IF((C72=""),VLOOKUP(A72,Questions!$B$18:$G$109,4,FALSE),IF(C72="Yes",VLOOKUP(A72,Questions!$B$18:$G$109,6,FALSE),IF(C72="No",VLOOKUP(A72,Questions!$B$18:$G$109,5,FALSE),"N/A")))</f>
        <v>Describe the default behavior of this capability.</v>
      </c>
      <c r="F72" s="52" t="str">
        <f>VLOOKUP(A72,'Analyst Report'!$A$32:$E$120,5,FALSE)</f>
        <v xml:space="preserve"> </v>
      </c>
      <c r="G72" s="32" t="s">
        <v>118</v>
      </c>
      <c r="H72" s="20"/>
      <c r="I72" s="20"/>
      <c r="J72" s="20"/>
      <c r="K72" s="20"/>
      <c r="L72" s="20"/>
      <c r="M72" s="20"/>
      <c r="N72" s="20"/>
      <c r="O72" s="20"/>
      <c r="P72" s="20"/>
      <c r="Q72" s="20"/>
      <c r="R72" s="20"/>
      <c r="S72" s="20"/>
      <c r="T72" s="20"/>
      <c r="U72" s="20"/>
      <c r="V72" s="20"/>
      <c r="W72" s="20"/>
      <c r="X72" s="20"/>
      <c r="Y72" s="20"/>
      <c r="Z72" s="20"/>
    </row>
    <row r="73" spans="1:26" ht="36" customHeight="1">
      <c r="A73" s="286" t="s">
        <v>171</v>
      </c>
      <c r="B73" s="272"/>
      <c r="C73" s="48" t="s">
        <v>102</v>
      </c>
      <c r="D73" s="48" t="s">
        <v>103</v>
      </c>
      <c r="E73" s="49" t="s">
        <v>104</v>
      </c>
      <c r="F73" s="50" t="str">
        <f>F24</f>
        <v>Analyst Notes</v>
      </c>
      <c r="G73" s="20"/>
      <c r="H73" s="20"/>
      <c r="I73" s="20"/>
      <c r="J73" s="20"/>
      <c r="K73" s="20"/>
      <c r="L73" s="20"/>
      <c r="M73" s="20"/>
      <c r="N73" s="20"/>
      <c r="O73" s="20"/>
      <c r="P73" s="20"/>
      <c r="Q73" s="20"/>
      <c r="R73" s="20"/>
      <c r="S73" s="20"/>
      <c r="T73" s="20"/>
      <c r="U73" s="20"/>
      <c r="V73" s="20"/>
      <c r="W73" s="20"/>
      <c r="X73" s="20"/>
      <c r="Y73" s="20"/>
      <c r="Z73" s="20"/>
    </row>
    <row r="74" spans="1:26" ht="64.5" customHeight="1">
      <c r="A74" s="30" t="s">
        <v>172</v>
      </c>
      <c r="B74" s="30" t="str">
        <f>VLOOKUP(A74,Questions!B$18:C$109,2,FALSE)</f>
        <v>Do you have a systems management and configuration strategy that encompasses servers, appliances, cloud services, applications, and mobile devices (company and employee owned)?</v>
      </c>
      <c r="C74" s="43" t="s">
        <v>109</v>
      </c>
      <c r="D74" s="63"/>
      <c r="E74" s="41" t="str">
        <f>IF((C74=""),VLOOKUP(A74,Questions!$B$18:$G$109,4,FALSE),IF(C74="Yes",VLOOKUP(A74,Questions!$B$18:$G$109,6,FALSE),IF(C74="No",VLOOKUP(A74,Questions!$B$18:$G$109,5,FALSE),"N/A")))</f>
        <v>Describe your intent to implement a systems management and configuration strategy.</v>
      </c>
      <c r="F74" s="52" t="str">
        <f>VLOOKUP(A74,'Analyst Report'!$A$32:$E$120,5,FALSE)</f>
        <v xml:space="preserve"> </v>
      </c>
      <c r="G74" s="20"/>
      <c r="H74" s="20"/>
      <c r="I74" s="20"/>
      <c r="J74" s="20"/>
      <c r="K74" s="20"/>
      <c r="L74" s="20"/>
      <c r="M74" s="20"/>
      <c r="N74" s="20"/>
      <c r="O74" s="20"/>
      <c r="P74" s="20"/>
      <c r="Q74" s="20"/>
      <c r="R74" s="20"/>
      <c r="S74" s="20"/>
      <c r="T74" s="20"/>
      <c r="U74" s="20"/>
      <c r="V74" s="20"/>
      <c r="W74" s="20"/>
      <c r="X74" s="20"/>
      <c r="Y74" s="20"/>
      <c r="Z74" s="20"/>
    </row>
    <row r="75" spans="1:26" ht="63.75" customHeight="1">
      <c r="A75" s="30" t="s">
        <v>173</v>
      </c>
      <c r="B75" s="30" t="str">
        <f>VLOOKUP(A75,Questions!B$18:C$109,2,FALSE)</f>
        <v>Will the institution be notified of major changes to your environment that could impact the institution's security posture?</v>
      </c>
      <c r="C75" s="43" t="s">
        <v>113</v>
      </c>
      <c r="D75" s="63"/>
      <c r="E75" s="41" t="str">
        <f>IF((C75=""),VLOOKUP(A75,Questions!$B$18:$G$109,4,FALSE),IF(C75="Yes",VLOOKUP(A75,Questions!$B$18:$G$109,6,FALSE),IF(C75="No",VLOOKUP(A75,Questions!$B$18:$G$109,5,FALSE),"N/A")))</f>
        <v>State how and when the institution will be notified of major changes to your environment.</v>
      </c>
      <c r="F75" s="52" t="str">
        <f>VLOOKUP(A75,'Analyst Report'!$A$32:$E$120,5,FALSE)</f>
        <v xml:space="preserve"> </v>
      </c>
      <c r="G75" s="20"/>
      <c r="H75" s="20"/>
      <c r="I75" s="20"/>
      <c r="J75" s="20"/>
      <c r="K75" s="20"/>
      <c r="L75" s="20"/>
      <c r="M75" s="20"/>
      <c r="N75" s="20"/>
      <c r="O75" s="20"/>
      <c r="P75" s="20"/>
      <c r="Q75" s="20"/>
      <c r="R75" s="20"/>
      <c r="S75" s="20"/>
      <c r="T75" s="20"/>
      <c r="U75" s="20"/>
      <c r="V75" s="20"/>
      <c r="W75" s="20"/>
      <c r="X75" s="20"/>
      <c r="Y75" s="20"/>
      <c r="Z75" s="20"/>
    </row>
    <row r="76" spans="1:26" ht="63.75" customHeight="1">
      <c r="A76" s="30" t="s">
        <v>174</v>
      </c>
      <c r="B76" s="30" t="str">
        <f>VLOOKUP(A76,Questions!B$18:C$109,2,FALSE)</f>
        <v>Are your systems and applications scanned for vulnerabilities [that are then remediated] prior to new releases?</v>
      </c>
      <c r="C76" s="43" t="s">
        <v>113</v>
      </c>
      <c r="D76" s="63"/>
      <c r="E76" s="41" t="str">
        <f>IF((C76=""),VLOOKUP(A76,Questions!$B$18:$G$109,4,FALSE),IF(C76="Yes",VLOOKUP(A76,Questions!$B$18:$G$109,6,FALSE),IF(C76="No",VLOOKUP(A76,Questions!$B$18:$G$109,5,FALSE),"N/A")))</f>
        <v>Provide a brief description.</v>
      </c>
      <c r="F76" s="52" t="str">
        <f>VLOOKUP(A76,'Analyst Report'!$A$32:$E$120,5,FALSE)</f>
        <v xml:space="preserve"> </v>
      </c>
      <c r="G76" s="20"/>
      <c r="H76" s="20"/>
      <c r="I76" s="20"/>
      <c r="J76" s="20"/>
      <c r="K76" s="20"/>
      <c r="L76" s="20"/>
      <c r="M76" s="20"/>
      <c r="N76" s="20"/>
      <c r="O76" s="20"/>
      <c r="P76" s="20"/>
      <c r="Q76" s="20"/>
      <c r="R76" s="20"/>
      <c r="S76" s="20"/>
      <c r="T76" s="20"/>
      <c r="U76" s="20"/>
      <c r="V76" s="20"/>
      <c r="W76" s="20"/>
      <c r="X76" s="20"/>
      <c r="Y76" s="20"/>
      <c r="Z76" s="20"/>
    </row>
    <row r="77" spans="1:26" ht="63.75" customHeight="1">
      <c r="A77" s="30" t="s">
        <v>175</v>
      </c>
      <c r="B77" s="30" t="str">
        <f>VLOOKUP(A77,Questions!B$18:C$109,2,FALSE)</f>
        <v>Have your systems and applications had a third-party security assessment completed in the past year?</v>
      </c>
      <c r="C77" s="43" t="s">
        <v>109</v>
      </c>
      <c r="D77" s="63"/>
      <c r="E77" s="41" t="str">
        <f>IF((C77=""),VLOOKUP(A77,Questions!$B$18:$G$109,4,FALSE),IF(C77="Yes",VLOOKUP(A77,Questions!$B$18:$G$109,6,FALSE),IF(C77="No",VLOOKUP(A77,Questions!$B$18:$G$109,5,FALSE),"N/A")))</f>
        <v>State plans to have your systems and applications assessed by a third party.</v>
      </c>
      <c r="F77" s="52" t="str">
        <f>VLOOKUP(A77,'Analyst Report'!$A$32:$E$120,5,FALSE)</f>
        <v xml:space="preserve"> </v>
      </c>
      <c r="G77" s="20"/>
      <c r="H77" s="20"/>
      <c r="I77" s="20"/>
      <c r="J77" s="20"/>
      <c r="K77" s="20"/>
      <c r="L77" s="20"/>
      <c r="M77" s="20"/>
      <c r="N77" s="20"/>
      <c r="O77" s="20"/>
      <c r="P77" s="20"/>
      <c r="Q77" s="20"/>
      <c r="R77" s="20"/>
      <c r="S77" s="20"/>
      <c r="T77" s="20"/>
      <c r="U77" s="20"/>
      <c r="V77" s="20"/>
      <c r="W77" s="20"/>
      <c r="X77" s="20"/>
      <c r="Y77" s="20"/>
      <c r="Z77" s="20"/>
    </row>
    <row r="78" spans="1:26" ht="63.75" customHeight="1">
      <c r="A78" s="30" t="s">
        <v>176</v>
      </c>
      <c r="B78" s="30" t="str">
        <f>VLOOKUP(A78,Questions!B$18:C$109,2,FALSE)</f>
        <v>Do you have policy and procedure, currently implemented, guiding how security risks are mitigated until patches can be applied?</v>
      </c>
      <c r="C78" s="43" t="s">
        <v>113</v>
      </c>
      <c r="D78" s="63"/>
      <c r="E78" s="41" t="str">
        <f>IF((C78=""),VLOOKUP(A78,Questions!$B$18:$G$109,4,FALSE),IF(C78="Yes",VLOOKUP(A78,Questions!$B$18:$G$109,6,FALSE),IF(C78="No",VLOOKUP(A78,Questions!$B$18:$G$109,5,FALSE),"N/A")))</f>
        <v>Summarize the policy and procedure(s) guiding risk mitigation practices before critical patches can be applied.</v>
      </c>
      <c r="F78" s="52" t="str">
        <f>VLOOKUP(A78,'Analyst Report'!$A$32:$E$120,5,FALSE)</f>
        <v xml:space="preserve"> </v>
      </c>
      <c r="G78" s="32" t="s">
        <v>118</v>
      </c>
      <c r="H78" s="20"/>
      <c r="I78" s="20"/>
      <c r="J78" s="20"/>
      <c r="K78" s="20"/>
      <c r="L78" s="20"/>
      <c r="M78" s="20"/>
      <c r="N78" s="20"/>
      <c r="O78" s="20"/>
      <c r="P78" s="20"/>
      <c r="Q78" s="20"/>
      <c r="R78" s="20"/>
      <c r="S78" s="20"/>
      <c r="T78" s="20"/>
      <c r="U78" s="20"/>
      <c r="V78" s="20"/>
      <c r="W78" s="20"/>
      <c r="X78" s="20"/>
      <c r="Y78" s="20"/>
      <c r="Z78" s="20"/>
    </row>
    <row r="79" spans="1:26" ht="36.75" customHeight="1">
      <c r="A79" s="286" t="s">
        <v>177</v>
      </c>
      <c r="B79" s="272"/>
      <c r="C79" s="48" t="s">
        <v>102</v>
      </c>
      <c r="D79" s="48" t="s">
        <v>103</v>
      </c>
      <c r="E79" s="49" t="s">
        <v>104</v>
      </c>
      <c r="F79" s="50" t="str">
        <f>F24</f>
        <v>Analyst Notes</v>
      </c>
      <c r="G79" s="20"/>
      <c r="H79" s="20"/>
      <c r="I79" s="20"/>
      <c r="J79" s="20"/>
      <c r="K79" s="20"/>
      <c r="L79" s="20"/>
      <c r="M79" s="20"/>
      <c r="N79" s="20"/>
      <c r="O79" s="20"/>
      <c r="P79" s="20"/>
      <c r="Q79" s="20"/>
      <c r="R79" s="20"/>
      <c r="S79" s="20"/>
      <c r="T79" s="20"/>
      <c r="U79" s="20"/>
      <c r="V79" s="20"/>
      <c r="W79" s="20"/>
      <c r="X79" s="20"/>
      <c r="Y79" s="20"/>
      <c r="Z79" s="20"/>
    </row>
    <row r="80" spans="1:26" ht="72" customHeight="1">
      <c r="A80" s="58" t="s">
        <v>178</v>
      </c>
      <c r="B80" s="30" t="str">
        <f>VLOOKUP(A80,Questions!B$18:C$109,2,FALSE)</f>
        <v>Does the environment provide for dedicated single-tenant capabilities? If not, describe how your product or environment separates data from different customers (e.g., logically, physically, single tenancy, multi-tenancy).</v>
      </c>
      <c r="C80" s="43" t="s">
        <v>109</v>
      </c>
      <c r="D80" s="63" t="s">
        <v>179</v>
      </c>
      <c r="E80" s="41" t="str">
        <f>IF((C80=""),VLOOKUP(A80,Questions!$B$18:$G$109,4,FALSE),IF(C80="Yes",VLOOKUP(A80,Questions!$B$18:$G$109,6,FALSE),IF(C80="No",VLOOKUP(A80,Questions!$B$18:$G$109,5,FALSE),"N/A")))</f>
        <v>Describe your plan to separate institutional data from that of other customers.</v>
      </c>
      <c r="F80" s="52" t="str">
        <f>VLOOKUP(A80,'Analyst Report'!$A$32:$E$120,5,FALSE)</f>
        <v xml:space="preserve"> </v>
      </c>
      <c r="G80" s="20"/>
      <c r="H80" s="20"/>
      <c r="I80" s="20"/>
      <c r="J80" s="20"/>
      <c r="K80" s="20"/>
      <c r="L80" s="20"/>
      <c r="M80" s="20"/>
      <c r="N80" s="20"/>
      <c r="O80" s="20"/>
      <c r="P80" s="20"/>
      <c r="Q80" s="20"/>
      <c r="R80" s="20"/>
      <c r="S80" s="20"/>
      <c r="T80" s="20"/>
      <c r="U80" s="20"/>
      <c r="V80" s="20"/>
      <c r="W80" s="20"/>
      <c r="X80" s="20"/>
      <c r="Y80" s="20"/>
      <c r="Z80" s="20"/>
    </row>
    <row r="81" spans="1:26" ht="54.75" customHeight="1">
      <c r="A81" s="30" t="s">
        <v>180</v>
      </c>
      <c r="B81" s="30" t="str">
        <f>VLOOKUP(A81,Questions!B$18:C$109,2,FALSE)</f>
        <v>Is sensitive data encrypted, using secure protocols/algorithms, in transport? (e.g., system-to-client)</v>
      </c>
      <c r="C81" s="43" t="s">
        <v>113</v>
      </c>
      <c r="D81" s="64"/>
      <c r="E81" s="41" t="str">
        <f>IF((C81=""),VLOOKUP(A81,Questions!$B$18:$G$109,4,FALSE),IF(C81="Yes",VLOOKUP(A81,Questions!$B$18:$G$109,6,FALSE),IF(C81="No",VLOOKUP(A81,Questions!$B$18:$G$109,5,FALSE),"N/A")))</f>
        <v>Summarize your transport encryption strategy.</v>
      </c>
      <c r="F81" s="52" t="str">
        <f>VLOOKUP(A81,'Analyst Report'!$A$32:$E$120,5,FALSE)</f>
        <v xml:space="preserve"> </v>
      </c>
      <c r="G81" s="20"/>
      <c r="H81" s="20"/>
      <c r="I81" s="20"/>
      <c r="J81" s="20"/>
      <c r="K81" s="20"/>
      <c r="L81" s="20"/>
      <c r="M81" s="20"/>
      <c r="N81" s="20"/>
      <c r="O81" s="20"/>
      <c r="P81" s="20"/>
      <c r="Q81" s="20"/>
      <c r="R81" s="20"/>
      <c r="S81" s="20"/>
      <c r="T81" s="20"/>
      <c r="U81" s="20"/>
      <c r="V81" s="20"/>
      <c r="W81" s="20"/>
      <c r="X81" s="20"/>
      <c r="Y81" s="20"/>
      <c r="Z81" s="20"/>
    </row>
    <row r="82" spans="1:26" ht="63.75" customHeight="1">
      <c r="A82" s="30" t="s">
        <v>181</v>
      </c>
      <c r="B82" s="30" t="str">
        <f>VLOOKUP(A82,Questions!B$18:C$109,2,FALSE)</f>
        <v>Is sensitive data encrypted, using secure protocols/algorithms, in storage? (e.g., disk encryption, at-rest, files, and within a running database)</v>
      </c>
      <c r="C82" s="43" t="s">
        <v>113</v>
      </c>
      <c r="D82" s="63"/>
      <c r="E82" s="41" t="str">
        <f>IF((C82=""),VLOOKUP(A82,Questions!$B$18:$G$109,4,FALSE),IF(C82="Yes",VLOOKUP(A82,Questions!$B$18:$G$109,6,FALSE),IF(C82="No",VLOOKUP(A82,Questions!$B$18:$G$109,5,FALSE),"N/A")))</f>
        <v>Summarize your data encryption strategy and state what encryption options are available.</v>
      </c>
      <c r="F82" s="52" t="str">
        <f>VLOOKUP(A82,'Analyst Report'!$A$32:$E$120,5,FALSE)</f>
        <v xml:space="preserve"> </v>
      </c>
      <c r="G82" s="20"/>
      <c r="H82" s="20"/>
      <c r="I82" s="20"/>
      <c r="J82" s="20"/>
      <c r="K82" s="20"/>
      <c r="L82" s="20"/>
      <c r="M82" s="20"/>
      <c r="N82" s="20"/>
      <c r="O82" s="20"/>
      <c r="P82" s="20"/>
      <c r="Q82" s="20"/>
      <c r="R82" s="20"/>
      <c r="S82" s="20"/>
      <c r="T82" s="20"/>
      <c r="U82" s="20"/>
      <c r="V82" s="20"/>
      <c r="W82" s="20"/>
      <c r="X82" s="20"/>
      <c r="Y82" s="20"/>
      <c r="Z82" s="20"/>
    </row>
    <row r="83" spans="1:26" ht="72" customHeight="1">
      <c r="A83" s="30" t="s">
        <v>182</v>
      </c>
      <c r="B83" s="30" t="str">
        <f>VLOOKUP(A83,Questions!B$18:C$109,2,FALSE)</f>
        <v>Are involatile backup copies made according to predefined schedules and securely stored and protected?</v>
      </c>
      <c r="C83" s="43" t="s">
        <v>113</v>
      </c>
      <c r="D83" s="63"/>
      <c r="E83" s="41" t="str">
        <f>IF((C83=""),VLOOKUP(A83,Questions!$B$18:$G$109,4,FALSE),IF(C83="Yes",VLOOKUP(A83,Questions!$B$18:$G$109,6,FALSE),IF(C83="No",VLOOKUP(A83,Questions!$B$18:$G$109,5,FALSE),"N/A")))</f>
        <v>If your strategy uses different processes for services and data, ensure that all strategies are clearly stated and supported.</v>
      </c>
      <c r="F83" s="52" t="str">
        <f>VLOOKUP(A83,'Analyst Report'!$A$32:$E$120,5,FALSE)</f>
        <v xml:space="preserve"> </v>
      </c>
      <c r="G83" s="20"/>
      <c r="H83" s="20"/>
      <c r="I83" s="20"/>
      <c r="J83" s="20"/>
      <c r="K83" s="20"/>
      <c r="L83" s="20"/>
      <c r="M83" s="20"/>
      <c r="N83" s="20"/>
      <c r="O83" s="20"/>
      <c r="P83" s="20"/>
      <c r="Q83" s="20"/>
      <c r="R83" s="20"/>
      <c r="S83" s="20"/>
      <c r="T83" s="20"/>
      <c r="U83" s="20"/>
      <c r="V83" s="20"/>
      <c r="W83" s="20"/>
      <c r="X83" s="20"/>
      <c r="Y83" s="20"/>
      <c r="Z83" s="20"/>
    </row>
    <row r="84" spans="1:26" ht="64.5" customHeight="1">
      <c r="A84" s="30" t="s">
        <v>183</v>
      </c>
      <c r="B84" s="30" t="str">
        <f>VLOOKUP(A84,Questions!B$18:C$109,2,FALSE)</f>
        <v>Can the institution extract a full or partial backup of data?</v>
      </c>
      <c r="C84" s="43" t="s">
        <v>113</v>
      </c>
      <c r="D84" s="63"/>
      <c r="E84" s="41" t="str">
        <f>IF((C84=""),VLOOKUP(A84,Questions!$B$18:$G$109,4,FALSE),IF(C84="Yes",VLOOKUP(A84,Questions!$B$18:$G$109,6,FALSE),IF(C84="No",VLOOKUP(A84,Questions!$B$18:$G$109,5,FALSE),"N/A")))</f>
        <v>Provide a general summary of how full and partial backups of data can be extracted.</v>
      </c>
      <c r="F84" s="52" t="str">
        <f>VLOOKUP(A84,'Analyst Report'!$A$32:$E$120,5,FALSE)</f>
        <v xml:space="preserve"> </v>
      </c>
      <c r="G84" s="20"/>
      <c r="H84" s="20"/>
      <c r="I84" s="20"/>
      <c r="J84" s="20"/>
      <c r="K84" s="20"/>
      <c r="L84" s="20"/>
      <c r="M84" s="20"/>
      <c r="N84" s="20"/>
      <c r="O84" s="20"/>
      <c r="P84" s="20"/>
      <c r="Q84" s="20"/>
      <c r="R84" s="20"/>
      <c r="S84" s="20"/>
      <c r="T84" s="20"/>
      <c r="U84" s="20"/>
      <c r="V84" s="20"/>
      <c r="W84" s="20"/>
      <c r="X84" s="20"/>
      <c r="Y84" s="20"/>
      <c r="Z84" s="20"/>
    </row>
    <row r="85" spans="1:26" ht="72" customHeight="1">
      <c r="A85" s="30" t="s">
        <v>184</v>
      </c>
      <c r="B85" s="30" t="str">
        <f>VLOOKUP(A85,Questions!B$18:C$109,2,FALSE)</f>
        <v>Do you have a media handling process that is documented and currently implemented that meets established business needs and regulatory requirements, including end-of-life, repurposing, and data sanitization procedures?</v>
      </c>
      <c r="C85" s="43" t="s">
        <v>109</v>
      </c>
      <c r="D85" s="63"/>
      <c r="E85" s="41" t="str">
        <f>IF((C85=""),VLOOKUP(A85,Questions!$B$18:$G$109,4,FALSE),IF(C85="Yes",VLOOKUP(A85,Questions!$B$18:$G$109,6,FALSE),IF(C85="No",VLOOKUP(A85,Questions!$B$18:$G$109,5,FALSE),"N/A")))</f>
        <v>Provide a detailed summary of media handling processes that do exist.</v>
      </c>
      <c r="F85" s="52" t="str">
        <f>VLOOKUP(A85,'Analyst Report'!$A$32:$E$120,5,FALSE)</f>
        <v xml:space="preserve"> </v>
      </c>
      <c r="G85" s="20"/>
      <c r="H85" s="20"/>
      <c r="I85" s="20"/>
      <c r="J85" s="20"/>
      <c r="K85" s="20"/>
      <c r="L85" s="20"/>
      <c r="M85" s="20"/>
      <c r="N85" s="20"/>
      <c r="O85" s="20"/>
      <c r="P85" s="20"/>
      <c r="Q85" s="20"/>
      <c r="R85" s="20"/>
      <c r="S85" s="20"/>
      <c r="T85" s="20"/>
      <c r="U85" s="20"/>
      <c r="V85" s="20"/>
      <c r="W85" s="20"/>
      <c r="X85" s="20"/>
      <c r="Y85" s="20"/>
      <c r="Z85" s="20"/>
    </row>
    <row r="86" spans="1:26" ht="52.5" customHeight="1">
      <c r="A86" s="30" t="s">
        <v>185</v>
      </c>
      <c r="B86" s="30" t="str">
        <f>VLOOKUP(A86,Questions!B$18:C$109,2,FALSE)</f>
        <v>Does your staff (or third party) have access to institutional data (e.g., financial, PHI or other sensitive information) within the application/system?</v>
      </c>
      <c r="C86" s="43" t="s">
        <v>109</v>
      </c>
      <c r="D86" s="63"/>
      <c r="E86" s="41" t="str">
        <f>IF((C86=""),VLOOKUP(A86,Questions!$B$18:$G$109,4,FALSE),IF(C86="Yes",VLOOKUP(A86,Questions!$B$18:$G$109,6,FALSE),IF(C86="No",VLOOKUP(A86,Questions!$B$18:$G$109,5,FALSE),"N/A")))</f>
        <v xml:space="preserve"> </v>
      </c>
      <c r="F86" s="52" t="str">
        <f>VLOOKUP(A86,'Analyst Report'!$A$32:$E$120,5,FALSE)</f>
        <v xml:space="preserve"> </v>
      </c>
      <c r="G86" s="32" t="s">
        <v>118</v>
      </c>
      <c r="H86" s="20"/>
      <c r="I86" s="20"/>
      <c r="J86" s="20"/>
      <c r="K86" s="20"/>
      <c r="L86" s="20"/>
      <c r="M86" s="20"/>
      <c r="N86" s="20"/>
      <c r="O86" s="20"/>
      <c r="P86" s="20"/>
      <c r="Q86" s="20"/>
      <c r="R86" s="20"/>
      <c r="S86" s="20"/>
      <c r="T86" s="20"/>
      <c r="U86" s="20"/>
      <c r="V86" s="20"/>
      <c r="W86" s="20"/>
      <c r="X86" s="20"/>
      <c r="Y86" s="20"/>
      <c r="Z86" s="20"/>
    </row>
    <row r="87" spans="1:26" ht="36" customHeight="1">
      <c r="A87" s="286" t="s">
        <v>186</v>
      </c>
      <c r="B87" s="272"/>
      <c r="C87" s="48" t="s">
        <v>102</v>
      </c>
      <c r="D87" s="48" t="s">
        <v>103</v>
      </c>
      <c r="E87" s="49" t="s">
        <v>104</v>
      </c>
      <c r="F87" s="50" t="str">
        <f>F24</f>
        <v>Analyst Notes</v>
      </c>
      <c r="G87" s="20"/>
      <c r="H87" s="20"/>
      <c r="I87" s="20"/>
      <c r="J87" s="20"/>
      <c r="K87" s="20"/>
      <c r="L87" s="20"/>
      <c r="M87" s="20"/>
      <c r="N87" s="20"/>
      <c r="O87" s="20"/>
      <c r="P87" s="20"/>
      <c r="Q87" s="20"/>
      <c r="R87" s="20"/>
      <c r="S87" s="20"/>
      <c r="T87" s="20"/>
      <c r="U87" s="20"/>
      <c r="V87" s="20"/>
      <c r="W87" s="20"/>
      <c r="X87" s="20"/>
      <c r="Y87" s="20"/>
      <c r="Z87" s="20"/>
    </row>
    <row r="88" spans="1:26" ht="48" customHeight="1">
      <c r="A88" s="30" t="s">
        <v>187</v>
      </c>
      <c r="B88" s="30" t="str">
        <f>VLOOKUP(A88,Questions!B$18:C$109,2,FALSE)</f>
        <v>Does your company manage the physical data center where the institution's data will reside?</v>
      </c>
      <c r="C88" s="43" t="s">
        <v>109</v>
      </c>
      <c r="D88" s="65" t="s">
        <v>188</v>
      </c>
      <c r="E88" s="41" t="str">
        <f>IF((C88=""),VLOOKUP(A88,Questions!$B$18:$G$109,4,FALSE),IF(C88="Yes",VLOOKUP(A88,Questions!$B$18:$G$109,6,FALSE),IF(C88="No",VLOOKUP(A88,Questions!$B$18:$G$109,5,FALSE),"N/A")))</f>
        <v>Provide a detailed description of where the institution's data will reside.</v>
      </c>
      <c r="F88" s="52" t="str">
        <f>VLOOKUP(A88,'Analyst Report'!$A$32:$E$120,5,FALSE)</f>
        <v xml:space="preserve"> </v>
      </c>
      <c r="G88" s="20"/>
      <c r="H88" s="20"/>
      <c r="I88" s="20"/>
      <c r="J88" s="20"/>
      <c r="K88" s="20"/>
      <c r="L88" s="20"/>
      <c r="M88" s="20"/>
      <c r="N88" s="20"/>
      <c r="O88" s="20"/>
      <c r="P88" s="20"/>
      <c r="Q88" s="20"/>
      <c r="R88" s="20"/>
      <c r="S88" s="20"/>
      <c r="T88" s="20"/>
      <c r="U88" s="20"/>
      <c r="V88" s="20"/>
      <c r="W88" s="20"/>
      <c r="X88" s="20"/>
      <c r="Y88" s="20"/>
      <c r="Z88" s="20"/>
    </row>
    <row r="89" spans="1:26" ht="54" customHeight="1">
      <c r="A89" s="30" t="s">
        <v>189</v>
      </c>
      <c r="B89" s="30" t="str">
        <f>VLOOKUP(A89,Questions!B$18:C$109,2,FALSE)</f>
        <v>Are you generally able to accomodate storing each institution's data within their geographic region?</v>
      </c>
      <c r="C89" s="43" t="s">
        <v>113</v>
      </c>
      <c r="D89" s="63"/>
      <c r="E89" s="41" t="str">
        <f>IF((C89=""),VLOOKUP(A89,Questions!$B$18:$G$109,4,FALSE),IF(C89="Yes",VLOOKUP(A89,Questions!$B$18:$G$109,6,FALSE),IF(C89="No",VLOOKUP(A89,Questions!$B$18:$G$109,5,FALSE),"N/A")))</f>
        <v xml:space="preserve"> </v>
      </c>
      <c r="F89" s="52" t="str">
        <f>VLOOKUP(A89,'Analyst Report'!$A$32:$E$120,5,FALSE)</f>
        <v xml:space="preserve"> </v>
      </c>
      <c r="G89" s="20"/>
      <c r="H89" s="20"/>
      <c r="I89" s="20"/>
      <c r="J89" s="20"/>
      <c r="K89" s="20"/>
      <c r="L89" s="20"/>
      <c r="M89" s="20"/>
      <c r="N89" s="20"/>
      <c r="O89" s="20"/>
      <c r="P89" s="20"/>
      <c r="Q89" s="20"/>
      <c r="R89" s="20"/>
      <c r="S89" s="20"/>
      <c r="T89" s="20"/>
      <c r="U89" s="20"/>
      <c r="V89" s="20"/>
      <c r="W89" s="20"/>
      <c r="X89" s="20"/>
      <c r="Y89" s="20"/>
      <c r="Z89" s="20"/>
    </row>
    <row r="90" spans="1:26" ht="54" customHeight="1">
      <c r="A90" s="30" t="s">
        <v>190</v>
      </c>
      <c r="B90" s="30" t="str">
        <f>VLOOKUP(A90,Questions!B$18:C$109,2,FALSE)</f>
        <v>Does the hosting provider have a SOC 2 Type 2 report available?</v>
      </c>
      <c r="C90" s="43" t="s">
        <v>113</v>
      </c>
      <c r="D90" s="65"/>
      <c r="E90" s="41" t="str">
        <f>IF((C90=""),VLOOKUP(A90,Questions!$B$18:$G$109,4,FALSE),IF(C90="Yes",VLOOKUP(A90,Questions!$B$18:$G$109,6,FALSE),IF(C90="No",VLOOKUP(A90,Questions!$B$18:$G$109,5,FALSE),"N/A")))</f>
        <v>Obtain the report if possible and add it to your submission.</v>
      </c>
      <c r="F90" s="52" t="str">
        <f>VLOOKUP(A90,'Analyst Report'!$A$32:$E$120,5,FALSE)</f>
        <v xml:space="preserve"> </v>
      </c>
      <c r="G90" s="20"/>
      <c r="H90" s="20"/>
      <c r="I90" s="20"/>
      <c r="J90" s="20"/>
      <c r="K90" s="20"/>
      <c r="L90" s="20"/>
      <c r="M90" s="20"/>
      <c r="N90" s="20"/>
      <c r="O90" s="20"/>
      <c r="P90" s="20"/>
      <c r="Q90" s="20"/>
      <c r="R90" s="20"/>
      <c r="S90" s="20"/>
      <c r="T90" s="20"/>
      <c r="U90" s="20"/>
      <c r="V90" s="20"/>
      <c r="W90" s="20"/>
      <c r="X90" s="20"/>
      <c r="Y90" s="20"/>
      <c r="Z90" s="20"/>
    </row>
    <row r="91" spans="1:26" ht="48" customHeight="1">
      <c r="A91" s="38" t="s">
        <v>191</v>
      </c>
      <c r="B91" s="30" t="str">
        <f>VLOOKUP(A91,Questions!B$18:C$109,2,FALSE)</f>
        <v>Does your organization have physical security controls and policies in place?</v>
      </c>
      <c r="C91" s="43" t="s">
        <v>113</v>
      </c>
      <c r="D91" s="64" t="s">
        <v>192</v>
      </c>
      <c r="E91" s="41" t="str">
        <f>IF((C91=""),VLOOKUP(A91,Questions!$B$18:$G$109,4,FALSE),IF(C91="Yes",VLOOKUP(A91,Questions!$B$18:$G$109,6,FALSE),IF(C91="No",VLOOKUP(A91,Questions!$B$18:$G$109,5,FALSE),"N/A")))</f>
        <v>Describe your physical security strategy.</v>
      </c>
      <c r="F91" s="52" t="str">
        <f>VLOOKUP(A91,'Analyst Report'!$A$32:$E$120,5,FALSE)</f>
        <v xml:space="preserve"> </v>
      </c>
      <c r="G91" s="20"/>
      <c r="H91" s="20"/>
      <c r="I91" s="20"/>
      <c r="J91" s="20"/>
      <c r="K91" s="20"/>
      <c r="L91" s="20"/>
      <c r="M91" s="20"/>
      <c r="N91" s="20"/>
      <c r="O91" s="20"/>
      <c r="P91" s="20"/>
      <c r="Q91" s="20"/>
      <c r="R91" s="20"/>
      <c r="S91" s="20"/>
      <c r="T91" s="20"/>
      <c r="U91" s="20"/>
      <c r="V91" s="20"/>
      <c r="W91" s="20"/>
      <c r="X91" s="20"/>
      <c r="Y91" s="20"/>
      <c r="Z91" s="20"/>
    </row>
    <row r="92" spans="1:26" ht="48" customHeight="1">
      <c r="A92" s="30" t="s">
        <v>193</v>
      </c>
      <c r="B92" s="30" t="str">
        <f>VLOOKUP(A92,Questions!B$18:C$109,2,FALSE)</f>
        <v>Do you have physical access control and video surveillance to prevent/detect unauthorized access to your data center?</v>
      </c>
      <c r="C92" s="43" t="s">
        <v>113</v>
      </c>
      <c r="D92" s="64" t="s">
        <v>192</v>
      </c>
      <c r="E92" s="41" t="str">
        <f>IF((C92=""),VLOOKUP(A92,Questions!$B$18:$G$109,4,FALSE),IF(C92="Yes",VLOOKUP(A92,Questions!$B$18:$G$109,6,FALSE),IF(C92="No",VLOOKUP(A92,Questions!$B$18:$G$109,5,FALSE),"N/A")))</f>
        <v>Describe how you prevent and detect unauthorized access to your data center.</v>
      </c>
      <c r="F92" s="52" t="str">
        <f>VLOOKUP(A92,'Analyst Report'!$A$32:$E$120,5,FALSE)</f>
        <v xml:space="preserve"> </v>
      </c>
      <c r="G92" s="32" t="s">
        <v>118</v>
      </c>
      <c r="H92" s="20"/>
      <c r="I92" s="20"/>
      <c r="J92" s="20"/>
      <c r="K92" s="20"/>
      <c r="L92" s="20"/>
      <c r="M92" s="20"/>
      <c r="N92" s="20"/>
      <c r="O92" s="20"/>
      <c r="P92" s="20"/>
      <c r="Q92" s="20"/>
      <c r="R92" s="20"/>
      <c r="S92" s="20"/>
      <c r="T92" s="20"/>
      <c r="U92" s="20"/>
      <c r="V92" s="20"/>
      <c r="W92" s="20"/>
      <c r="X92" s="20"/>
      <c r="Y92" s="20"/>
      <c r="Z92" s="20"/>
    </row>
    <row r="93" spans="1:26" ht="36.75" customHeight="1">
      <c r="A93" s="286" t="s">
        <v>194</v>
      </c>
      <c r="B93" s="272"/>
      <c r="C93" s="48" t="s">
        <v>102</v>
      </c>
      <c r="D93" s="48" t="s">
        <v>103</v>
      </c>
      <c r="E93" s="49" t="s">
        <v>104</v>
      </c>
      <c r="F93" s="50" t="str">
        <f>F24</f>
        <v>Analyst Notes</v>
      </c>
      <c r="G93" s="20"/>
      <c r="H93" s="20"/>
      <c r="I93" s="20"/>
      <c r="J93" s="20"/>
      <c r="K93" s="20"/>
      <c r="L93" s="20"/>
      <c r="M93" s="20"/>
      <c r="N93" s="20"/>
      <c r="O93" s="20"/>
      <c r="P93" s="20"/>
      <c r="Q93" s="20"/>
      <c r="R93" s="20"/>
      <c r="S93" s="20"/>
      <c r="T93" s="20"/>
      <c r="U93" s="20"/>
      <c r="V93" s="20"/>
      <c r="W93" s="20"/>
      <c r="X93" s="20"/>
      <c r="Y93" s="20"/>
      <c r="Z93" s="20"/>
    </row>
    <row r="94" spans="1:26" ht="48" customHeight="1">
      <c r="A94" s="30" t="s">
        <v>195</v>
      </c>
      <c r="B94" s="30" t="str">
        <f>VLOOKUP(A94,Questions!B$18:C$109,2,FALSE)</f>
        <v>Do you enforce network segmentation between trusted and untrusted networks (i.e., Internet, DMZ, Extranet, etc.)?</v>
      </c>
      <c r="C94" s="43" t="s">
        <v>113</v>
      </c>
      <c r="D94" s="63"/>
      <c r="E94" s="41" t="str">
        <f>IF((C94=""),VLOOKUP(A94,Questions!$B$18:$G$109,4,FALSE),IF(C94="Yes",VLOOKUP(A94,Questions!$B$18:$G$109,6,FALSE),IF(C94="No",VLOOKUP(A94,Questions!$B$18:$G$109,5,FALSE),"N/A")))</f>
        <v>Provide a brief summary of how trusted and untrusted networks are segmented.</v>
      </c>
      <c r="F94" s="52" t="str">
        <f>VLOOKUP(A94,'Analyst Report'!$A$32:$E$120,5,FALSE)</f>
        <v xml:space="preserve"> </v>
      </c>
      <c r="G94" s="66" t="s">
        <v>196</v>
      </c>
      <c r="H94" s="20"/>
      <c r="I94" s="20"/>
      <c r="J94" s="20"/>
      <c r="K94" s="20"/>
      <c r="L94" s="20"/>
      <c r="M94" s="20"/>
      <c r="N94" s="20"/>
      <c r="O94" s="20"/>
      <c r="P94" s="20"/>
      <c r="Q94" s="20"/>
      <c r="R94" s="20"/>
      <c r="S94" s="20"/>
      <c r="T94" s="20"/>
      <c r="U94" s="20"/>
      <c r="V94" s="20"/>
      <c r="W94" s="20"/>
      <c r="X94" s="20"/>
      <c r="Y94" s="20"/>
      <c r="Z94" s="20"/>
    </row>
    <row r="95" spans="1:26" ht="54" customHeight="1">
      <c r="A95" s="58" t="s">
        <v>197</v>
      </c>
      <c r="B95" s="30" t="str">
        <f>VLOOKUP(A95,Questions!B$18:C$109,2,FALSE)</f>
        <v>Are you utilizing a stateful packet inspection (SPI) firewall?</v>
      </c>
      <c r="C95" s="43" t="s">
        <v>113</v>
      </c>
      <c r="D95" s="63"/>
      <c r="E95" s="41" t="str">
        <f>IF((C95=""),VLOOKUP(A95,Questions!$B$18:$G$109,4,FALSE),IF(C95="Yes",VLOOKUP(A95,Questions!$B$18:$G$109,6,FALSE),IF(C95="No",VLOOKUP(A95,Questions!$B$18:$G$109,5,FALSE),"N/A")))</f>
        <v>Describe the currently implemented SPI firewall.</v>
      </c>
      <c r="F95" s="52" t="str">
        <f>VLOOKUP(A95,'Analyst Report'!$A$32:$E$120,5,FALSE)</f>
        <v xml:space="preserve"> </v>
      </c>
      <c r="G95" s="20"/>
      <c r="H95" s="20"/>
      <c r="I95" s="20"/>
      <c r="J95" s="20"/>
      <c r="K95" s="20"/>
      <c r="L95" s="20"/>
      <c r="M95" s="20"/>
      <c r="N95" s="20"/>
      <c r="O95" s="20"/>
      <c r="P95" s="20"/>
      <c r="Q95" s="20"/>
      <c r="R95" s="20"/>
      <c r="S95" s="20"/>
      <c r="T95" s="20"/>
      <c r="U95" s="20"/>
      <c r="V95" s="20"/>
      <c r="W95" s="20"/>
      <c r="X95" s="20"/>
      <c r="Y95" s="20"/>
      <c r="Z95" s="20"/>
    </row>
    <row r="96" spans="1:26" ht="54" customHeight="1">
      <c r="A96" s="30" t="s">
        <v>198</v>
      </c>
      <c r="B96" s="30" t="str">
        <f>VLOOKUP(A96,Questions!B$18:C$109,2,FALSE)</f>
        <v>Do you use an automated IDS/IPS system to monitor for intrusions?</v>
      </c>
      <c r="C96" s="43" t="s">
        <v>113</v>
      </c>
      <c r="D96" s="63"/>
      <c r="E96" s="41" t="str">
        <f>IF((C96=""),VLOOKUP(A96,Questions!$B$18:$G$109,4,FALSE),IF(C96="Yes",VLOOKUP(A96,Questions!$B$18:$G$109,6,FALSE),IF(C96="No",VLOOKUP(A96,Questions!$B$18:$G$109,5,FALSE),"N/A")))</f>
        <v>Describe the currently implemented IDS/IPS.</v>
      </c>
      <c r="F96" s="52" t="str">
        <f>VLOOKUP(A96,'Analyst Report'!$A$32:$E$120,5,FALSE)</f>
        <v xml:space="preserve"> </v>
      </c>
      <c r="G96" s="20"/>
      <c r="H96" s="20"/>
      <c r="I96" s="20"/>
      <c r="J96" s="20"/>
      <c r="K96" s="20"/>
      <c r="L96" s="20"/>
      <c r="M96" s="20"/>
      <c r="N96" s="20"/>
      <c r="O96" s="20"/>
      <c r="P96" s="20"/>
      <c r="Q96" s="20"/>
      <c r="R96" s="20"/>
      <c r="S96" s="20"/>
      <c r="T96" s="20"/>
      <c r="U96" s="20"/>
      <c r="V96" s="20"/>
      <c r="W96" s="20"/>
      <c r="X96" s="20"/>
      <c r="Y96" s="20"/>
      <c r="Z96" s="20"/>
    </row>
    <row r="97" spans="1:26" ht="54.75" customHeight="1">
      <c r="A97" s="30" t="s">
        <v>199</v>
      </c>
      <c r="B97" s="30" t="str">
        <f>VLOOKUP(A97,Questions!B$18:C$109,2,FALSE)</f>
        <v>Are you employing any next-generation persistent threat (NGPT) monitoring?</v>
      </c>
      <c r="C97" s="43" t="s">
        <v>109</v>
      </c>
      <c r="D97" s="63"/>
      <c r="E97" s="41" t="str">
        <f>IF((C97=""),VLOOKUP(A97,Questions!$B$18:$G$109,4,FALSE),IF(C97="Yes",VLOOKUP(A97,Questions!$B$18:$G$109,6,FALSE),IF(C97="No",VLOOKUP(A97,Questions!$B$18:$G$109,5,FALSE),"N/A")))</f>
        <v>Describe your intent to implement NGPT monitoring.</v>
      </c>
      <c r="F97" s="52" t="str">
        <f>VLOOKUP(A97,'Analyst Report'!$A$32:$E$120,5,FALSE)</f>
        <v xml:space="preserve"> </v>
      </c>
      <c r="G97" s="20"/>
      <c r="H97" s="20"/>
      <c r="I97" s="20"/>
      <c r="J97" s="20"/>
      <c r="K97" s="20"/>
      <c r="L97" s="20"/>
      <c r="M97" s="20"/>
      <c r="N97" s="20"/>
      <c r="O97" s="20"/>
      <c r="P97" s="20"/>
      <c r="Q97" s="20"/>
      <c r="R97" s="20"/>
      <c r="S97" s="20"/>
      <c r="T97" s="20"/>
      <c r="U97" s="20"/>
      <c r="V97" s="20"/>
      <c r="W97" s="20"/>
      <c r="X97" s="20"/>
      <c r="Y97" s="20"/>
      <c r="Z97" s="20"/>
    </row>
    <row r="98" spans="1:26" ht="63.75" customHeight="1">
      <c r="A98" s="30" t="s">
        <v>200</v>
      </c>
      <c r="B98" s="30" t="str">
        <f>VLOOKUP(A98,Questions!B$18:C$109,2,FALSE)</f>
        <v>Do you require connectivity to the institution's network for support/administration or access into any existing systems for integration purposes?</v>
      </c>
      <c r="C98" s="43" t="s">
        <v>109</v>
      </c>
      <c r="D98" s="63"/>
      <c r="E98" s="41" t="str">
        <f>IF((C98=""),VLOOKUP(A98,Questions!$B$18:$G$109,4,FALSE),IF(C98="Yes",VLOOKUP(A98,Questions!$B$18:$G$109,6,FALSE),IF(C98="No",VLOOKUP(A98,Questions!$B$18:$G$109,5,FALSE),"N/A")))</f>
        <v xml:space="preserve"> </v>
      </c>
      <c r="F98" s="52" t="str">
        <f>VLOOKUP(A98,'Analyst Report'!$A$32:$E$120,5,FALSE)</f>
        <v xml:space="preserve"> </v>
      </c>
      <c r="G98" s="32" t="s">
        <v>118</v>
      </c>
      <c r="H98" s="20"/>
      <c r="I98" s="20"/>
      <c r="J98" s="20"/>
      <c r="K98" s="20"/>
      <c r="L98" s="20"/>
      <c r="M98" s="20"/>
      <c r="N98" s="20"/>
      <c r="O98" s="20"/>
      <c r="P98" s="20"/>
      <c r="Q98" s="20"/>
      <c r="R98" s="20"/>
      <c r="S98" s="20"/>
      <c r="T98" s="20"/>
      <c r="U98" s="20"/>
      <c r="V98" s="20"/>
      <c r="W98" s="20"/>
      <c r="X98" s="20"/>
      <c r="Y98" s="20"/>
      <c r="Z98" s="20"/>
    </row>
    <row r="99" spans="1:26" ht="36.75" customHeight="1">
      <c r="A99" s="286" t="s">
        <v>201</v>
      </c>
      <c r="B99" s="272"/>
      <c r="C99" s="48" t="s">
        <v>102</v>
      </c>
      <c r="D99" s="48" t="s">
        <v>103</v>
      </c>
      <c r="E99" s="49" t="s">
        <v>104</v>
      </c>
      <c r="F99" s="50" t="str">
        <f>F24</f>
        <v>Analyst Notes</v>
      </c>
      <c r="G99" s="20"/>
      <c r="H99" s="20"/>
      <c r="I99" s="20"/>
      <c r="J99" s="20"/>
      <c r="K99" s="20"/>
      <c r="L99" s="20"/>
      <c r="M99" s="20"/>
      <c r="N99" s="20"/>
      <c r="O99" s="20"/>
      <c r="P99" s="20"/>
      <c r="Q99" s="20"/>
      <c r="R99" s="20"/>
      <c r="S99" s="20"/>
      <c r="T99" s="20"/>
      <c r="U99" s="20"/>
      <c r="V99" s="20"/>
      <c r="W99" s="20"/>
      <c r="X99" s="20"/>
      <c r="Y99" s="20"/>
      <c r="Z99" s="20"/>
    </row>
    <row r="100" spans="1:26" ht="54" customHeight="1">
      <c r="A100" s="30" t="s">
        <v>202</v>
      </c>
      <c r="B100" s="30" t="str">
        <f>VLOOKUP(A100,Questions!B$18:C$109,2,FALSE)</f>
        <v>Do you have a formal incident response plan?</v>
      </c>
      <c r="C100" s="43" t="s">
        <v>113</v>
      </c>
      <c r="D100" s="63" t="s">
        <v>203</v>
      </c>
      <c r="E100" s="41" t="str">
        <f>IF((C100=""),VLOOKUP(A100,Questions!$B$18:$G$109,4,FALSE),IF(C100="Yes",VLOOKUP(A100,Questions!$B$18:$G$109,6,FALSE),IF(C100="No",VLOOKUP(A100,Questions!$B$18:$G$109,5,FALSE),"N/A")))</f>
        <v>Summarize or provide a link to your formal incident response plan.</v>
      </c>
      <c r="F100" s="52" t="str">
        <f>VLOOKUP(A100,'Analyst Report'!$A$32:$E$120,5,FALSE)</f>
        <v xml:space="preserve"> </v>
      </c>
      <c r="G100" s="20"/>
      <c r="H100" s="20"/>
      <c r="I100" s="20"/>
      <c r="J100" s="20"/>
      <c r="K100" s="20"/>
      <c r="L100" s="20"/>
      <c r="M100" s="20"/>
      <c r="N100" s="20"/>
      <c r="O100" s="20"/>
      <c r="P100" s="20"/>
      <c r="Q100" s="20"/>
      <c r="R100" s="20"/>
      <c r="S100" s="20"/>
      <c r="T100" s="20"/>
      <c r="U100" s="20"/>
      <c r="V100" s="20"/>
      <c r="W100" s="20"/>
      <c r="X100" s="20"/>
      <c r="Y100" s="20"/>
      <c r="Z100" s="20"/>
    </row>
    <row r="101" spans="1:26" ht="54" customHeight="1">
      <c r="A101" s="30" t="s">
        <v>204</v>
      </c>
      <c r="B101" s="30" t="str">
        <f>VLOOKUP(A101,Questions!B$18:C$109,2,FALSE)</f>
        <v>Do you have an incident response process and reporting in place to investigate any potential incidents and report actual incidents?</v>
      </c>
      <c r="C101" s="43" t="s">
        <v>113</v>
      </c>
      <c r="D101" s="63"/>
      <c r="E101" s="41" t="str">
        <f>IF((C101=""),VLOOKUP(A101,Questions!$B$18:$G$109,4,FALSE),IF(C101="Yes",VLOOKUP(A101,Questions!$B$18:$G$109,6,FALSE),IF(C101="No",VLOOKUP(A101,Questions!$B$18:$G$109,5,FALSE),"N/A")))</f>
        <v>Summarize your incident response and reporting processes.</v>
      </c>
      <c r="F101" s="52" t="str">
        <f>VLOOKUP(A101,'Analyst Report'!$A$32:$E$120,5,FALSE)</f>
        <v xml:space="preserve"> </v>
      </c>
      <c r="G101" s="20"/>
      <c r="H101" s="20"/>
      <c r="I101" s="20"/>
      <c r="J101" s="20"/>
      <c r="K101" s="20"/>
      <c r="L101" s="20"/>
      <c r="M101" s="20"/>
      <c r="N101" s="20"/>
      <c r="O101" s="20"/>
      <c r="P101" s="20"/>
      <c r="Q101" s="20"/>
      <c r="R101" s="20"/>
      <c r="S101" s="20"/>
      <c r="T101" s="20"/>
      <c r="U101" s="20"/>
      <c r="V101" s="20"/>
      <c r="W101" s="20"/>
      <c r="X101" s="20"/>
      <c r="Y101" s="20"/>
      <c r="Z101" s="20"/>
    </row>
    <row r="102" spans="1:26" ht="54" customHeight="1">
      <c r="A102" s="30" t="s">
        <v>205</v>
      </c>
      <c r="B102" s="30" t="str">
        <f>VLOOKUP(A102,Questions!B$18:C$109,2,FALSE)</f>
        <v>Do you carry cyber-risk insurance to protect against unforeseen service outages, data that is lost or stolen, and security incidents?</v>
      </c>
      <c r="C102" s="43" t="s">
        <v>109</v>
      </c>
      <c r="D102" s="63"/>
      <c r="E102" s="41" t="str">
        <f>IF((C102=""),VLOOKUP(A102,Questions!$B$18:$G$109,4,FALSE),IF(C102="Yes",VLOOKUP(A102,Questions!$B$18:$G$109,6,FALSE),IF(C102="No",VLOOKUP(A102,Questions!$B$18:$G$109,5,FALSE),"N/A")))</f>
        <v>State plans to acquire insurance or your compensating controls.</v>
      </c>
      <c r="F102" s="52" t="str">
        <f>VLOOKUP(A102,'Analyst Report'!$A$32:$E$120,5,FALSE)</f>
        <v xml:space="preserve"> </v>
      </c>
      <c r="G102" s="20"/>
      <c r="H102" s="20"/>
      <c r="I102" s="20"/>
      <c r="J102" s="20"/>
      <c r="K102" s="20"/>
      <c r="L102" s="20"/>
      <c r="M102" s="20"/>
      <c r="N102" s="20"/>
      <c r="O102" s="20"/>
      <c r="P102" s="20"/>
      <c r="Q102" s="20"/>
      <c r="R102" s="20"/>
      <c r="S102" s="20"/>
      <c r="T102" s="20"/>
      <c r="U102" s="20"/>
      <c r="V102" s="20"/>
      <c r="W102" s="20"/>
      <c r="X102" s="20"/>
      <c r="Y102" s="20"/>
      <c r="Z102" s="20"/>
    </row>
    <row r="103" spans="1:26" ht="54" customHeight="1">
      <c r="A103" s="38" t="s">
        <v>206</v>
      </c>
      <c r="B103" s="30" t="str">
        <f>VLOOKUP(A103,Questions!B$18:C$109,2,FALSE)</f>
        <v>Do you have either an internal incident response team or retain an external team?</v>
      </c>
      <c r="C103" s="43" t="s">
        <v>109</v>
      </c>
      <c r="D103" s="63" t="s">
        <v>207</v>
      </c>
      <c r="E103" s="41" t="str">
        <f>IF((C103=""),VLOOKUP(A103,Questions!$B$18:$G$109,4,FALSE),IF(C103="Yes",VLOOKUP(A103,Questions!$B$18:$G$109,6,FALSE),IF(C103="No",VLOOKUP(A103,Questions!$B$18:$G$109,5,FALSE),"N/A")))</f>
        <v>State plans for acquiring internal resources or an external team.</v>
      </c>
      <c r="F103" s="52" t="str">
        <f>VLOOKUP(A103,'Analyst Report'!$A$32:$E$120,5,FALSE)</f>
        <v xml:space="preserve"> </v>
      </c>
      <c r="G103" s="20"/>
      <c r="H103" s="20"/>
      <c r="I103" s="20"/>
      <c r="J103" s="20"/>
      <c r="K103" s="20"/>
      <c r="L103" s="20"/>
      <c r="M103" s="20"/>
      <c r="N103" s="20"/>
      <c r="O103" s="20"/>
      <c r="P103" s="20"/>
      <c r="Q103" s="20"/>
      <c r="R103" s="20"/>
      <c r="S103" s="20"/>
      <c r="T103" s="20"/>
      <c r="U103" s="20"/>
      <c r="V103" s="20"/>
      <c r="W103" s="20"/>
      <c r="X103" s="20"/>
      <c r="Y103" s="20"/>
      <c r="Z103" s="20"/>
    </row>
    <row r="104" spans="1:26" ht="54" customHeight="1">
      <c r="A104" s="38" t="s">
        <v>208</v>
      </c>
      <c r="B104" s="30" t="str">
        <f>VLOOKUP(A104,Questions!B$18:C$109,2,FALSE)</f>
        <v>Do you have the capability to respond to incidents on a 24 x 7 x 365 basis?</v>
      </c>
      <c r="C104" s="43" t="s">
        <v>113</v>
      </c>
      <c r="D104" s="63" t="s">
        <v>209</v>
      </c>
      <c r="E104" s="41" t="str">
        <f>IF((C104=""),VLOOKUP(A104,Questions!$B$18:$G$109,4,FALSE),IF(C104="Yes",VLOOKUP(A104,Questions!$B$18:$G$109,6,FALSE),IF(C104="No",VLOOKUP(A104,Questions!$B$18:$G$109,5,FALSE),"N/A")))</f>
        <v>Describe the implemented procedure for 24 x 7 x 365 coverage.</v>
      </c>
      <c r="F104" s="52" t="str">
        <f>VLOOKUP(A104,'Analyst Report'!$A$32:$E$120,5,FALSE)</f>
        <v xml:space="preserve"> </v>
      </c>
      <c r="G104" s="32" t="s">
        <v>118</v>
      </c>
      <c r="H104" s="20"/>
      <c r="I104" s="20"/>
      <c r="J104" s="20"/>
      <c r="K104" s="20"/>
      <c r="L104" s="20"/>
      <c r="M104" s="20"/>
      <c r="N104" s="20"/>
      <c r="O104" s="20"/>
      <c r="P104" s="20"/>
      <c r="Q104" s="20"/>
      <c r="R104" s="20"/>
      <c r="S104" s="20"/>
      <c r="T104" s="20"/>
      <c r="U104" s="20"/>
      <c r="V104" s="20"/>
      <c r="W104" s="20"/>
      <c r="X104" s="20"/>
      <c r="Y104" s="20"/>
      <c r="Z104" s="20"/>
    </row>
    <row r="105" spans="1:26" ht="36" customHeight="1">
      <c r="A105" s="286" t="s">
        <v>210</v>
      </c>
      <c r="B105" s="272"/>
      <c r="C105" s="48" t="s">
        <v>102</v>
      </c>
      <c r="D105" s="48" t="s">
        <v>103</v>
      </c>
      <c r="E105" s="49" t="s">
        <v>104</v>
      </c>
      <c r="F105" s="50" t="str">
        <f>F24</f>
        <v>Analyst Notes</v>
      </c>
      <c r="G105" s="20"/>
      <c r="H105" s="20"/>
      <c r="I105" s="20"/>
      <c r="J105" s="20"/>
      <c r="K105" s="20"/>
      <c r="L105" s="20"/>
      <c r="M105" s="20"/>
      <c r="N105" s="20"/>
      <c r="O105" s="20"/>
      <c r="P105" s="20"/>
      <c r="Q105" s="20"/>
      <c r="R105" s="20"/>
      <c r="S105" s="20"/>
      <c r="T105" s="20"/>
      <c r="U105" s="20"/>
      <c r="V105" s="20"/>
      <c r="W105" s="20"/>
      <c r="X105" s="20"/>
      <c r="Y105" s="20"/>
      <c r="Z105" s="20"/>
    </row>
    <row r="106" spans="1:26" ht="54" customHeight="1">
      <c r="A106" s="30" t="s">
        <v>211</v>
      </c>
      <c r="B106" s="30" t="str">
        <f>VLOOKUP(A106,Questions!B$18:C$109,2,FALSE)</f>
        <v>Can you share the organization chart, mission statement, and policies for your information security unit?</v>
      </c>
      <c r="C106" s="43" t="s">
        <v>109</v>
      </c>
      <c r="D106" s="67" t="s">
        <v>212</v>
      </c>
      <c r="E106" s="41" t="str">
        <f>IF((C106=""),VLOOKUP(A106,Questions!$B$18:$G$109,4,FALSE),IF(C106="Yes",VLOOKUP(A106,Questions!$B$18:$G$109,6,FALSE),IF(C106="No",VLOOKUP(A106,Questions!$B$18:$G$109,5,FALSE),"N/A")))</f>
        <v>Provide a brief summary for this response.</v>
      </c>
      <c r="F106" s="52" t="str">
        <f>VLOOKUP(A106,'Analyst Report'!$A$32:$E$120,5,FALSE)</f>
        <v xml:space="preserve"> </v>
      </c>
      <c r="G106" s="20"/>
      <c r="H106" s="20"/>
      <c r="I106" s="20"/>
      <c r="J106" s="20"/>
      <c r="K106" s="20"/>
      <c r="L106" s="20"/>
      <c r="M106" s="20"/>
      <c r="N106" s="20"/>
      <c r="O106" s="20"/>
      <c r="P106" s="20"/>
      <c r="Q106" s="20"/>
      <c r="R106" s="20"/>
      <c r="S106" s="20"/>
      <c r="T106" s="20"/>
      <c r="U106" s="20"/>
      <c r="V106" s="20"/>
      <c r="W106" s="20"/>
      <c r="X106" s="20"/>
      <c r="Y106" s="20"/>
      <c r="Z106" s="20"/>
    </row>
    <row r="107" spans="1:26" ht="54" customHeight="1">
      <c r="A107" s="30" t="s">
        <v>213</v>
      </c>
      <c r="B107" s="30" t="str">
        <f>VLOOKUP(A107,Questions!B$18:C$109,2,FALSE)</f>
        <v>Are information security principles designed into the product lifecycle?</v>
      </c>
      <c r="C107" s="68" t="s">
        <v>113</v>
      </c>
      <c r="D107" s="69"/>
      <c r="E107" s="41" t="str">
        <f>IF((C107=""),VLOOKUP(A107,Questions!$B$18:$G$109,4,FALSE),IF(C107="Yes",VLOOKUP(A107,Questions!$B$18:$G$109,6,FALSE),IF(C107="No",VLOOKUP(A107,Questions!$B$18:$G$109,5,FALSE),"N/A")))</f>
        <v>Summarize the information security principles designed into the product lifecycle.</v>
      </c>
      <c r="F107" s="52" t="str">
        <f>VLOOKUP(A107,'Analyst Report'!$A$32:$E$120,5,FALSE)</f>
        <v xml:space="preserve"> </v>
      </c>
      <c r="G107" s="20"/>
      <c r="H107" s="20"/>
      <c r="I107" s="20"/>
      <c r="J107" s="20"/>
      <c r="K107" s="20"/>
      <c r="L107" s="20"/>
      <c r="M107" s="20"/>
      <c r="N107" s="20"/>
      <c r="O107" s="20"/>
      <c r="P107" s="20"/>
      <c r="Q107" s="20"/>
      <c r="R107" s="20"/>
      <c r="S107" s="20"/>
      <c r="T107" s="20"/>
      <c r="U107" s="20"/>
      <c r="V107" s="20"/>
      <c r="W107" s="20"/>
      <c r="X107" s="20"/>
      <c r="Y107" s="20"/>
      <c r="Z107" s="20"/>
    </row>
    <row r="108" spans="1:26" ht="63.75" customHeight="1">
      <c r="A108" s="30" t="s">
        <v>214</v>
      </c>
      <c r="B108" s="30" t="str">
        <f>VLOOKUP(A108,Questions!B$18:C$109,2,FALSE)</f>
        <v>Do you have a documented information security policy?</v>
      </c>
      <c r="C108" s="68" t="s">
        <v>113</v>
      </c>
      <c r="D108" s="69"/>
      <c r="E108" s="41" t="str">
        <f>IF((C108=""),VLOOKUP(A108,Questions!$B$18:$G$109,4,FALSE),IF(C108="Yes",VLOOKUP(A108,Questions!$B$18:$G$109,6,FALSE),IF(C108="No",VLOOKUP(A108,Questions!$B$18:$G$109,5,FALSE),"N/A")))</f>
        <v>Provide a reference to your information security policy or submit documentation with this fully populated HECVAT-Lite.</v>
      </c>
      <c r="F108" s="52" t="str">
        <f>VLOOKUP(A108,'Analyst Report'!$A$32:$E$120,5,FALSE)</f>
        <v xml:space="preserve"> </v>
      </c>
      <c r="G108" s="32" t="s">
        <v>118</v>
      </c>
      <c r="H108" s="20"/>
      <c r="I108" s="20"/>
      <c r="J108" s="20"/>
      <c r="K108" s="20"/>
      <c r="L108" s="20"/>
      <c r="M108" s="20"/>
      <c r="N108" s="20"/>
      <c r="O108" s="20"/>
      <c r="P108" s="20"/>
      <c r="Q108" s="20"/>
      <c r="R108" s="20"/>
      <c r="S108" s="20"/>
      <c r="T108" s="20"/>
      <c r="U108" s="20"/>
      <c r="V108" s="20"/>
      <c r="W108" s="20"/>
      <c r="X108" s="20"/>
      <c r="Y108" s="20"/>
      <c r="Z108" s="20"/>
    </row>
    <row r="109" spans="1:26" ht="36.75" customHeight="1">
      <c r="A109" s="286" t="s">
        <v>215</v>
      </c>
      <c r="B109" s="272"/>
      <c r="C109" s="48"/>
      <c r="D109" s="48" t="s">
        <v>103</v>
      </c>
      <c r="E109" s="49" t="s">
        <v>104</v>
      </c>
      <c r="F109" s="50" t="str">
        <f>F24</f>
        <v>Analyst Notes</v>
      </c>
      <c r="G109" s="20"/>
      <c r="H109" s="20"/>
      <c r="I109" s="20"/>
      <c r="J109" s="20"/>
      <c r="K109" s="20"/>
      <c r="L109" s="20"/>
      <c r="M109" s="20"/>
      <c r="N109" s="20"/>
      <c r="O109" s="20"/>
      <c r="P109" s="20"/>
      <c r="Q109" s="20"/>
      <c r="R109" s="20"/>
      <c r="S109" s="20"/>
      <c r="T109" s="20"/>
      <c r="U109" s="20"/>
      <c r="V109" s="20"/>
      <c r="W109" s="20"/>
      <c r="X109" s="20"/>
      <c r="Y109" s="20"/>
      <c r="Z109" s="20"/>
    </row>
    <row r="110" spans="1:26" ht="82.5" customHeight="1">
      <c r="A110" s="30" t="s">
        <v>216</v>
      </c>
      <c r="B110" s="30" t="str">
        <f>VLOOKUP(A110,Questions!B$18:C$109,2,FALSE)</f>
        <v>Will institutional data be shared with or hosted by any third parties? (e.g., any entity not wholly owned by your company is considered a third party)</v>
      </c>
      <c r="C110" s="43" t="s">
        <v>109</v>
      </c>
      <c r="D110" s="63"/>
      <c r="E110" s="41" t="str">
        <f>IF((C110=""),VLOOKUP(A110,Questions!$B$18:$G$109,4,FALSE),IF(C110="Yes",VLOOKUP(A110,Questions!$B$18:$G$109,6,FALSE),IF(C110="No",VLOOKUP(A110,Questions!$B$18:$G$109,5,FALSE),"N/A")))</f>
        <v>No need to answer HLTP-02 through 04</v>
      </c>
      <c r="F110" s="52" t="str">
        <f>VLOOKUP(A110,'Analyst Report'!$A$32:$E$120,5,FALSE)</f>
        <v xml:space="preserve"> </v>
      </c>
      <c r="G110" s="20"/>
      <c r="H110" s="20"/>
      <c r="I110" s="20"/>
      <c r="J110" s="20"/>
      <c r="K110" s="20"/>
      <c r="L110" s="20"/>
      <c r="M110" s="20"/>
      <c r="N110" s="20"/>
      <c r="O110" s="20"/>
      <c r="P110" s="20"/>
      <c r="Q110" s="20"/>
      <c r="R110" s="20"/>
      <c r="S110" s="20"/>
      <c r="T110" s="20"/>
      <c r="U110" s="20"/>
      <c r="V110" s="20"/>
      <c r="W110" s="20"/>
      <c r="X110" s="20"/>
      <c r="Y110" s="20"/>
      <c r="Z110" s="20"/>
    </row>
    <row r="111" spans="1:26" ht="84.75" customHeight="1">
      <c r="A111" s="30" t="s">
        <v>217</v>
      </c>
      <c r="B111" s="30" t="str">
        <f>VLOOKUP(A111,Questions!B$18:C$109,2,FALSE)</f>
        <v>Do you perform security assessments of third-party companies with which you share data? (e.g., hosting providers, cloud services, PaaS, IaaS, SaaS)</v>
      </c>
      <c r="C111" s="43" t="s">
        <v>109</v>
      </c>
      <c r="D111" s="63"/>
      <c r="E111" s="41" t="str">
        <f>IF((C111=""),VLOOKUP(A111,Questions!$B$18:$G$109,4,FALSE),IF(C111="Yes",VLOOKUP(A111,Questions!$B$18:$G$109,6,FALSE),IF(C111="No",VLOOKUP(A111,Questions!$B$18:$G$109,5,FALSE),"N/A")))</f>
        <v>State your plans to perform security assessments of third party companies.</v>
      </c>
      <c r="F111" s="52" t="str">
        <f>VLOOKUP(A111,'Analyst Report'!$A$32:$E$120,5,FALSE)</f>
        <v xml:space="preserve"> </v>
      </c>
      <c r="G111" s="20"/>
      <c r="H111" s="20"/>
      <c r="I111" s="20"/>
      <c r="J111" s="20"/>
      <c r="K111" s="20"/>
      <c r="L111" s="20"/>
      <c r="M111" s="20"/>
      <c r="N111" s="20"/>
      <c r="O111" s="20"/>
      <c r="P111" s="20"/>
      <c r="Q111" s="20"/>
      <c r="R111" s="20"/>
      <c r="S111" s="20"/>
      <c r="T111" s="20"/>
      <c r="U111" s="20"/>
      <c r="V111" s="20"/>
      <c r="W111" s="20"/>
      <c r="X111" s="20"/>
      <c r="Y111" s="20"/>
      <c r="Z111" s="20"/>
    </row>
    <row r="112" spans="1:26" ht="72" customHeight="1">
      <c r="A112" s="30" t="s">
        <v>218</v>
      </c>
      <c r="B112" s="30" t="str">
        <f>VLOOKUP(A112,Questions!B$18:C$109,2,FALSE)</f>
        <v>Do you have an implemented third-party management strategy?</v>
      </c>
      <c r="C112" s="43" t="s">
        <v>109</v>
      </c>
      <c r="D112" s="63"/>
      <c r="E112" s="41" t="str">
        <f>IF((C112=""),VLOOKUP(A112,Questions!$B$18:$G$109,4,FALSE),IF(C112="Yes",VLOOKUP(A112,Questions!$B$18:$G$109,6,FALSE),IF(C112="No",VLOOKUP(A112,Questions!$B$18:$G$109,5,FALSE),"N/A")))</f>
        <v>State your plans to implement a third-party management strategy.</v>
      </c>
      <c r="F112" s="52" t="str">
        <f>VLOOKUP(A112,'Analyst Report'!$A$32:$E$120,5,FALSE)</f>
        <v xml:space="preserve"> </v>
      </c>
      <c r="G112" s="20"/>
      <c r="H112" s="20"/>
      <c r="I112" s="20"/>
      <c r="J112" s="20"/>
      <c r="K112" s="20"/>
      <c r="L112" s="20"/>
      <c r="M112" s="20"/>
      <c r="N112" s="20"/>
      <c r="O112" s="20"/>
      <c r="P112" s="20"/>
      <c r="Q112" s="20"/>
      <c r="R112" s="20"/>
      <c r="S112" s="20"/>
      <c r="T112" s="20"/>
      <c r="U112" s="20"/>
      <c r="V112" s="20"/>
      <c r="W112" s="20"/>
      <c r="X112" s="20"/>
      <c r="Y112" s="20"/>
      <c r="Z112" s="20"/>
    </row>
    <row r="113" spans="1:26" ht="63.75" customHeight="1">
      <c r="A113" s="38" t="s">
        <v>219</v>
      </c>
      <c r="B113" s="30" t="str">
        <f>VLOOKUP(A113,Questions!B$18:C$109,2,FALSE)</f>
        <v>Do you have a process and implemented procedures for managing your hardware supply chain? (e.g., telecommunications equipment, export licensing, computing devices)</v>
      </c>
      <c r="C113" s="43" t="s">
        <v>109</v>
      </c>
      <c r="D113" s="63"/>
      <c r="E113" s="41" t="str">
        <f>IF((C113=""),VLOOKUP(A113,Questions!$B$18:$G$109,4,FALSE),IF(C113="Yes",VLOOKUP(A113,Questions!$B$18:$G$109,6,FALSE),IF(C113="No",VLOOKUP(A113,Questions!$B$18:$G$109,5,FALSE),"N/A")))</f>
        <v>State your plans to create a process and implemented procedures for managing your hardware supply chain.</v>
      </c>
      <c r="F113" s="52" t="str">
        <f>VLOOKUP(A113,'Analyst Report'!$A$32:$E$120,5,FALSE)</f>
        <v xml:space="preserve"> </v>
      </c>
      <c r="G113" s="32" t="s">
        <v>118</v>
      </c>
      <c r="H113" s="20"/>
      <c r="I113" s="20"/>
      <c r="J113" s="20"/>
      <c r="K113" s="20"/>
      <c r="L113" s="20"/>
      <c r="M113" s="20"/>
      <c r="N113" s="20"/>
      <c r="O113" s="20"/>
      <c r="P113" s="20"/>
      <c r="Q113" s="20"/>
      <c r="R113" s="20"/>
      <c r="S113" s="20"/>
      <c r="T113" s="20"/>
      <c r="U113" s="20"/>
      <c r="V113" s="20"/>
      <c r="W113" s="20"/>
      <c r="X113" s="20"/>
      <c r="Y113" s="20"/>
      <c r="Z113" s="20"/>
    </row>
    <row r="114" spans="1:26" ht="15.75" customHeight="1">
      <c r="A114" s="18" t="s">
        <v>53</v>
      </c>
      <c r="B114" s="20"/>
      <c r="C114" s="20"/>
      <c r="D114" s="70"/>
      <c r="E114" s="71"/>
      <c r="F114" s="28"/>
      <c r="G114" s="20"/>
      <c r="H114" s="20"/>
      <c r="I114" s="20"/>
      <c r="J114" s="20"/>
      <c r="K114" s="20"/>
      <c r="L114" s="20"/>
      <c r="M114" s="20"/>
      <c r="N114" s="20"/>
      <c r="O114" s="20"/>
      <c r="P114" s="20"/>
      <c r="Q114" s="20"/>
      <c r="R114" s="20"/>
      <c r="S114" s="20"/>
      <c r="T114" s="20"/>
      <c r="U114" s="20"/>
      <c r="V114" s="20"/>
      <c r="W114" s="20"/>
      <c r="X114" s="20"/>
      <c r="Y114" s="20"/>
      <c r="Z114" s="20"/>
    </row>
    <row r="115" spans="1:26" ht="15.75" hidden="1" customHeight="1">
      <c r="B115" s="20"/>
      <c r="C115" s="20"/>
      <c r="D115" s="70"/>
      <c r="E115" s="71"/>
      <c r="F115" s="28"/>
      <c r="G115" s="20"/>
      <c r="H115" s="20"/>
      <c r="I115" s="20"/>
      <c r="J115" s="20"/>
      <c r="K115" s="20"/>
      <c r="L115" s="20"/>
      <c r="M115" s="20"/>
      <c r="N115" s="20"/>
      <c r="O115" s="20"/>
      <c r="P115" s="20"/>
      <c r="Q115" s="20"/>
      <c r="R115" s="20"/>
      <c r="S115" s="20"/>
      <c r="T115" s="20"/>
      <c r="U115" s="20"/>
      <c r="V115" s="20"/>
      <c r="W115" s="20"/>
      <c r="X115" s="20"/>
      <c r="Y115" s="20"/>
      <c r="Z115" s="20"/>
    </row>
    <row r="116" spans="1:26" ht="15.75" hidden="1" customHeight="1">
      <c r="B116" s="20"/>
      <c r="C116" s="20"/>
      <c r="D116" s="70"/>
      <c r="E116" s="71"/>
      <c r="F116" s="28"/>
      <c r="G116" s="20"/>
      <c r="H116" s="20"/>
      <c r="I116" s="20"/>
      <c r="J116" s="20"/>
      <c r="K116" s="20"/>
      <c r="L116" s="20"/>
      <c r="M116" s="20"/>
      <c r="N116" s="20"/>
      <c r="O116" s="20"/>
      <c r="P116" s="20"/>
      <c r="Q116" s="20"/>
      <c r="R116" s="20"/>
      <c r="S116" s="20"/>
      <c r="T116" s="20"/>
      <c r="U116" s="20"/>
      <c r="V116" s="20"/>
      <c r="W116" s="20"/>
      <c r="X116" s="20"/>
      <c r="Y116" s="20"/>
      <c r="Z116" s="20"/>
    </row>
    <row r="117" spans="1:26" ht="15.75" hidden="1" customHeight="1">
      <c r="B117" s="20"/>
      <c r="C117" s="20"/>
      <c r="D117" s="70"/>
      <c r="E117" s="71"/>
      <c r="F117" s="28"/>
      <c r="G117" s="20"/>
      <c r="H117" s="20"/>
      <c r="I117" s="20"/>
      <c r="J117" s="20"/>
      <c r="K117" s="20"/>
      <c r="L117" s="20"/>
      <c r="M117" s="20"/>
      <c r="N117" s="20"/>
      <c r="O117" s="20"/>
      <c r="P117" s="20"/>
      <c r="Q117" s="20"/>
      <c r="R117" s="20"/>
      <c r="S117" s="20"/>
      <c r="T117" s="20"/>
      <c r="U117" s="20"/>
      <c r="V117" s="20"/>
      <c r="W117" s="20"/>
      <c r="X117" s="20"/>
      <c r="Y117" s="20"/>
      <c r="Z117" s="20"/>
    </row>
    <row r="118" spans="1:26" ht="15.75" hidden="1" customHeight="1">
      <c r="B118" s="20"/>
      <c r="C118" s="20"/>
      <c r="D118" s="70"/>
      <c r="E118" s="71"/>
      <c r="F118" s="28"/>
      <c r="G118" s="20"/>
      <c r="H118" s="20"/>
      <c r="I118" s="20"/>
      <c r="J118" s="20"/>
      <c r="K118" s="20"/>
      <c r="L118" s="20"/>
      <c r="M118" s="20"/>
      <c r="N118" s="20"/>
      <c r="O118" s="20"/>
      <c r="P118" s="20"/>
      <c r="Q118" s="20"/>
      <c r="R118" s="20"/>
      <c r="S118" s="20"/>
      <c r="T118" s="20"/>
      <c r="U118" s="20"/>
      <c r="V118" s="20"/>
      <c r="W118" s="20"/>
      <c r="X118" s="20"/>
      <c r="Y118" s="20"/>
      <c r="Z118" s="20"/>
    </row>
    <row r="119" spans="1:26" ht="15.75" hidden="1" customHeight="1">
      <c r="B119" s="20"/>
      <c r="C119" s="20"/>
      <c r="D119" s="70"/>
      <c r="E119" s="71"/>
      <c r="F119" s="28"/>
      <c r="G119" s="20"/>
      <c r="H119" s="20"/>
      <c r="I119" s="20"/>
      <c r="J119" s="20"/>
      <c r="K119" s="20"/>
      <c r="L119" s="20"/>
      <c r="M119" s="20"/>
      <c r="N119" s="20"/>
      <c r="O119" s="20"/>
      <c r="P119" s="20"/>
      <c r="Q119" s="20"/>
      <c r="R119" s="20"/>
      <c r="S119" s="20"/>
      <c r="T119" s="20"/>
      <c r="U119" s="20"/>
      <c r="V119" s="20"/>
      <c r="W119" s="20"/>
      <c r="X119" s="20"/>
      <c r="Y119" s="20"/>
      <c r="Z119" s="20"/>
    </row>
    <row r="120" spans="1:26" ht="15.75" hidden="1" customHeight="1">
      <c r="B120" s="20"/>
      <c r="C120" s="20"/>
      <c r="D120" s="70"/>
      <c r="E120" s="71"/>
      <c r="F120" s="28"/>
      <c r="G120" s="20"/>
      <c r="H120" s="20"/>
      <c r="I120" s="20"/>
      <c r="J120" s="20"/>
      <c r="K120" s="20"/>
      <c r="L120" s="20"/>
      <c r="M120" s="20"/>
      <c r="N120" s="20"/>
      <c r="O120" s="20"/>
      <c r="P120" s="20"/>
      <c r="Q120" s="20"/>
      <c r="R120" s="20"/>
      <c r="S120" s="20"/>
      <c r="T120" s="20"/>
      <c r="U120" s="20"/>
      <c r="V120" s="20"/>
      <c r="W120" s="20"/>
      <c r="X120" s="20"/>
      <c r="Y120" s="20"/>
      <c r="Z120" s="20"/>
    </row>
    <row r="121" spans="1:26" ht="15.75" hidden="1" customHeight="1">
      <c r="B121" s="20"/>
      <c r="C121" s="20"/>
      <c r="D121" s="70"/>
      <c r="E121" s="71"/>
      <c r="F121" s="28"/>
      <c r="G121" s="20"/>
      <c r="H121" s="20"/>
      <c r="I121" s="20"/>
      <c r="J121" s="20"/>
      <c r="K121" s="20"/>
      <c r="L121" s="20"/>
      <c r="M121" s="20"/>
      <c r="N121" s="20"/>
      <c r="O121" s="20"/>
      <c r="P121" s="20"/>
      <c r="Q121" s="20"/>
      <c r="R121" s="20"/>
      <c r="S121" s="20"/>
      <c r="T121" s="20"/>
      <c r="U121" s="20"/>
      <c r="V121" s="20"/>
      <c r="W121" s="20"/>
      <c r="X121" s="20"/>
      <c r="Y121" s="20"/>
      <c r="Z121" s="20"/>
    </row>
    <row r="122" spans="1:26" ht="15.75" hidden="1" customHeight="1">
      <c r="B122" s="20"/>
      <c r="C122" s="20"/>
      <c r="D122" s="70"/>
      <c r="E122" s="71"/>
      <c r="F122" s="28"/>
      <c r="G122" s="20"/>
      <c r="H122" s="20"/>
      <c r="I122" s="20"/>
      <c r="J122" s="20"/>
      <c r="K122" s="20"/>
      <c r="L122" s="20"/>
      <c r="M122" s="20"/>
      <c r="N122" s="20"/>
      <c r="O122" s="20"/>
      <c r="P122" s="20"/>
      <c r="Q122" s="20"/>
      <c r="R122" s="20"/>
      <c r="S122" s="20"/>
      <c r="T122" s="20"/>
      <c r="U122" s="20"/>
      <c r="V122" s="20"/>
      <c r="W122" s="20"/>
      <c r="X122" s="20"/>
      <c r="Y122" s="20"/>
      <c r="Z122" s="20"/>
    </row>
    <row r="123" spans="1:26" ht="15.75" hidden="1" customHeight="1">
      <c r="B123" s="20"/>
      <c r="C123" s="20"/>
      <c r="D123" s="70"/>
      <c r="E123" s="71"/>
      <c r="F123" s="28"/>
      <c r="G123" s="20"/>
      <c r="H123" s="20"/>
      <c r="I123" s="20"/>
      <c r="J123" s="20"/>
      <c r="K123" s="20"/>
      <c r="L123" s="20"/>
      <c r="M123" s="20"/>
      <c r="N123" s="20"/>
      <c r="O123" s="20"/>
      <c r="P123" s="20"/>
      <c r="Q123" s="20"/>
      <c r="R123" s="20"/>
      <c r="S123" s="20"/>
      <c r="T123" s="20"/>
      <c r="U123" s="20"/>
      <c r="V123" s="20"/>
      <c r="W123" s="20"/>
      <c r="X123" s="20"/>
      <c r="Y123" s="20"/>
      <c r="Z123" s="20"/>
    </row>
    <row r="124" spans="1:26" ht="15.75" hidden="1" customHeight="1">
      <c r="B124" s="20"/>
      <c r="C124" s="20"/>
      <c r="D124" s="70"/>
      <c r="E124" s="71"/>
      <c r="F124" s="28"/>
      <c r="G124" s="20"/>
      <c r="H124" s="20"/>
      <c r="I124" s="20"/>
      <c r="J124" s="20"/>
      <c r="K124" s="20"/>
      <c r="L124" s="20"/>
      <c r="M124" s="20"/>
      <c r="N124" s="20"/>
      <c r="O124" s="20"/>
      <c r="P124" s="20"/>
      <c r="Q124" s="20"/>
      <c r="R124" s="20"/>
      <c r="S124" s="20"/>
      <c r="T124" s="20"/>
      <c r="U124" s="20"/>
      <c r="V124" s="20"/>
      <c r="W124" s="20"/>
      <c r="X124" s="20"/>
      <c r="Y124" s="20"/>
      <c r="Z124" s="20"/>
    </row>
    <row r="125" spans="1:26" ht="15.75" hidden="1" customHeight="1">
      <c r="B125" s="20"/>
      <c r="C125" s="20"/>
      <c r="D125" s="70"/>
      <c r="E125" s="71"/>
      <c r="F125" s="28"/>
      <c r="G125" s="20"/>
      <c r="H125" s="20"/>
      <c r="I125" s="20"/>
      <c r="J125" s="20"/>
      <c r="K125" s="20"/>
      <c r="L125" s="20"/>
      <c r="M125" s="20"/>
      <c r="N125" s="20"/>
      <c r="O125" s="20"/>
      <c r="P125" s="20"/>
      <c r="Q125" s="20"/>
      <c r="R125" s="20"/>
      <c r="S125" s="20"/>
      <c r="T125" s="20"/>
      <c r="U125" s="20"/>
      <c r="V125" s="20"/>
      <c r="W125" s="20"/>
      <c r="X125" s="20"/>
      <c r="Y125" s="20"/>
      <c r="Z125" s="20"/>
    </row>
    <row r="126" spans="1:26" ht="15.75" hidden="1" customHeight="1">
      <c r="B126" s="20"/>
      <c r="C126" s="20"/>
      <c r="D126" s="70"/>
      <c r="E126" s="71"/>
      <c r="F126" s="28"/>
      <c r="G126" s="20"/>
      <c r="H126" s="20"/>
      <c r="I126" s="20"/>
      <c r="J126" s="20"/>
      <c r="K126" s="20"/>
      <c r="L126" s="20"/>
      <c r="M126" s="20"/>
      <c r="N126" s="20"/>
      <c r="O126" s="20"/>
      <c r="P126" s="20"/>
      <c r="Q126" s="20"/>
      <c r="R126" s="20"/>
      <c r="S126" s="20"/>
      <c r="T126" s="20"/>
      <c r="U126" s="20"/>
      <c r="V126" s="20"/>
      <c r="W126" s="20"/>
      <c r="X126" s="20"/>
      <c r="Y126" s="20"/>
      <c r="Z126" s="20"/>
    </row>
    <row r="127" spans="1:26" ht="15.75" hidden="1" customHeight="1">
      <c r="B127" s="20"/>
      <c r="C127" s="20"/>
      <c r="D127" s="70"/>
      <c r="E127" s="71"/>
      <c r="F127" s="28"/>
      <c r="G127" s="20"/>
      <c r="H127" s="20"/>
      <c r="I127" s="20"/>
      <c r="J127" s="20"/>
      <c r="K127" s="20"/>
      <c r="L127" s="20"/>
      <c r="M127" s="20"/>
      <c r="N127" s="20"/>
      <c r="O127" s="20"/>
      <c r="P127" s="20"/>
      <c r="Q127" s="20"/>
      <c r="R127" s="20"/>
      <c r="S127" s="20"/>
      <c r="T127" s="20"/>
      <c r="U127" s="20"/>
      <c r="V127" s="20"/>
      <c r="W127" s="20"/>
      <c r="X127" s="20"/>
      <c r="Y127" s="20"/>
      <c r="Z127" s="20"/>
    </row>
    <row r="128" spans="1:26" ht="15.75" hidden="1" customHeight="1">
      <c r="B128" s="20"/>
      <c r="C128" s="20"/>
      <c r="D128" s="70"/>
      <c r="E128" s="71"/>
      <c r="F128" s="28"/>
      <c r="G128" s="20"/>
      <c r="H128" s="20"/>
      <c r="I128" s="20"/>
      <c r="J128" s="20"/>
      <c r="K128" s="20"/>
      <c r="L128" s="20"/>
      <c r="M128" s="20"/>
      <c r="N128" s="20"/>
      <c r="O128" s="20"/>
      <c r="P128" s="20"/>
      <c r="Q128" s="20"/>
      <c r="R128" s="20"/>
      <c r="S128" s="20"/>
      <c r="T128" s="20"/>
      <c r="U128" s="20"/>
      <c r="V128" s="20"/>
      <c r="W128" s="20"/>
      <c r="X128" s="20"/>
      <c r="Y128" s="20"/>
      <c r="Z128" s="20"/>
    </row>
    <row r="129" spans="2:26" ht="15.75" hidden="1" customHeight="1">
      <c r="B129" s="20"/>
      <c r="C129" s="20"/>
      <c r="D129" s="70"/>
      <c r="E129" s="71"/>
      <c r="F129" s="28"/>
      <c r="G129" s="20"/>
      <c r="H129" s="20"/>
      <c r="I129" s="20"/>
      <c r="J129" s="20"/>
      <c r="K129" s="20"/>
      <c r="L129" s="20"/>
      <c r="M129" s="20"/>
      <c r="N129" s="20"/>
      <c r="O129" s="20"/>
      <c r="P129" s="20"/>
      <c r="Q129" s="20"/>
      <c r="R129" s="20"/>
      <c r="S129" s="20"/>
      <c r="T129" s="20"/>
      <c r="U129" s="20"/>
      <c r="V129" s="20"/>
      <c r="W129" s="20"/>
      <c r="X129" s="20"/>
      <c r="Y129" s="20"/>
      <c r="Z129" s="20"/>
    </row>
    <row r="130" spans="2:26" ht="15.75" hidden="1" customHeight="1">
      <c r="B130" s="20"/>
      <c r="C130" s="20"/>
      <c r="D130" s="70"/>
      <c r="E130" s="71"/>
      <c r="F130" s="28"/>
      <c r="G130" s="20"/>
      <c r="H130" s="20"/>
      <c r="I130" s="20"/>
      <c r="J130" s="20"/>
      <c r="K130" s="20"/>
      <c r="L130" s="20"/>
      <c r="M130" s="20"/>
      <c r="N130" s="20"/>
      <c r="O130" s="20"/>
      <c r="P130" s="20"/>
      <c r="Q130" s="20"/>
      <c r="R130" s="20"/>
      <c r="S130" s="20"/>
      <c r="T130" s="20"/>
      <c r="U130" s="20"/>
      <c r="V130" s="20"/>
      <c r="W130" s="20"/>
      <c r="X130" s="20"/>
      <c r="Y130" s="20"/>
      <c r="Z130" s="20"/>
    </row>
    <row r="131" spans="2:26" ht="15.75" hidden="1" customHeight="1">
      <c r="B131" s="20"/>
      <c r="C131" s="20"/>
      <c r="D131" s="70"/>
      <c r="E131" s="71"/>
      <c r="F131" s="28"/>
      <c r="G131" s="20"/>
      <c r="H131" s="20"/>
      <c r="I131" s="20"/>
      <c r="J131" s="20"/>
      <c r="K131" s="20"/>
      <c r="L131" s="20"/>
      <c r="M131" s="20"/>
      <c r="N131" s="20"/>
      <c r="O131" s="20"/>
      <c r="P131" s="20"/>
      <c r="Q131" s="20"/>
      <c r="R131" s="20"/>
      <c r="S131" s="20"/>
      <c r="T131" s="20"/>
      <c r="U131" s="20"/>
      <c r="V131" s="20"/>
      <c r="W131" s="20"/>
      <c r="X131" s="20"/>
      <c r="Y131" s="20"/>
      <c r="Z131" s="20"/>
    </row>
    <row r="132" spans="2:26" ht="15.75" hidden="1" customHeight="1">
      <c r="B132" s="20"/>
      <c r="C132" s="20"/>
      <c r="D132" s="70"/>
      <c r="E132" s="71"/>
      <c r="F132" s="28"/>
      <c r="G132" s="20"/>
      <c r="H132" s="20"/>
      <c r="I132" s="20"/>
      <c r="J132" s="20"/>
      <c r="K132" s="20"/>
      <c r="L132" s="20"/>
      <c r="M132" s="20"/>
      <c r="N132" s="20"/>
      <c r="O132" s="20"/>
      <c r="P132" s="20"/>
      <c r="Q132" s="20"/>
      <c r="R132" s="20"/>
      <c r="S132" s="20"/>
      <c r="T132" s="20"/>
      <c r="U132" s="20"/>
      <c r="V132" s="20"/>
      <c r="W132" s="20"/>
      <c r="X132" s="20"/>
      <c r="Y132" s="20"/>
      <c r="Z132" s="20"/>
    </row>
    <row r="133" spans="2:26" ht="15.75" hidden="1" customHeight="1">
      <c r="B133" s="20"/>
      <c r="C133" s="20"/>
      <c r="D133" s="70"/>
      <c r="E133" s="71"/>
      <c r="F133" s="28"/>
      <c r="G133" s="20"/>
      <c r="H133" s="20"/>
      <c r="I133" s="20"/>
      <c r="J133" s="20"/>
      <c r="K133" s="20"/>
      <c r="L133" s="20"/>
      <c r="M133" s="20"/>
      <c r="N133" s="20"/>
      <c r="O133" s="20"/>
      <c r="P133" s="20"/>
      <c r="Q133" s="20"/>
      <c r="R133" s="20"/>
      <c r="S133" s="20"/>
      <c r="T133" s="20"/>
      <c r="U133" s="20"/>
      <c r="V133" s="20"/>
      <c r="W133" s="20"/>
      <c r="X133" s="20"/>
      <c r="Y133" s="20"/>
      <c r="Z133" s="20"/>
    </row>
    <row r="134" spans="2:26" ht="15.75" hidden="1" customHeight="1">
      <c r="B134" s="20"/>
      <c r="C134" s="20"/>
      <c r="D134" s="70"/>
      <c r="E134" s="71"/>
      <c r="F134" s="28"/>
      <c r="G134" s="20"/>
      <c r="H134" s="20"/>
      <c r="I134" s="20"/>
      <c r="J134" s="20"/>
      <c r="K134" s="20"/>
      <c r="L134" s="20"/>
      <c r="M134" s="20"/>
      <c r="N134" s="20"/>
      <c r="O134" s="20"/>
      <c r="P134" s="20"/>
      <c r="Q134" s="20"/>
      <c r="R134" s="20"/>
      <c r="S134" s="20"/>
      <c r="T134" s="20"/>
      <c r="U134" s="20"/>
      <c r="V134" s="20"/>
      <c r="W134" s="20"/>
      <c r="X134" s="20"/>
      <c r="Y134" s="20"/>
      <c r="Z134" s="20"/>
    </row>
    <row r="135" spans="2:26" ht="15.75" hidden="1" customHeight="1">
      <c r="B135" s="20"/>
      <c r="C135" s="20"/>
      <c r="D135" s="70"/>
      <c r="E135" s="71"/>
      <c r="F135" s="28"/>
      <c r="G135" s="20"/>
      <c r="H135" s="20"/>
      <c r="I135" s="20"/>
      <c r="J135" s="20"/>
      <c r="K135" s="20"/>
      <c r="L135" s="20"/>
      <c r="M135" s="20"/>
      <c r="N135" s="20"/>
      <c r="O135" s="20"/>
      <c r="P135" s="20"/>
      <c r="Q135" s="20"/>
      <c r="R135" s="20"/>
      <c r="S135" s="20"/>
      <c r="T135" s="20"/>
      <c r="U135" s="20"/>
      <c r="V135" s="20"/>
      <c r="W135" s="20"/>
      <c r="X135" s="20"/>
      <c r="Y135" s="20"/>
      <c r="Z135" s="20"/>
    </row>
    <row r="136" spans="2:26" ht="15.75" hidden="1" customHeight="1">
      <c r="B136" s="20"/>
      <c r="C136" s="20"/>
      <c r="D136" s="70"/>
      <c r="E136" s="71"/>
      <c r="F136" s="28"/>
      <c r="G136" s="20"/>
      <c r="H136" s="20"/>
      <c r="I136" s="20"/>
      <c r="J136" s="20"/>
      <c r="K136" s="20"/>
      <c r="L136" s="20"/>
      <c r="M136" s="20"/>
      <c r="N136" s="20"/>
      <c r="O136" s="20"/>
      <c r="P136" s="20"/>
      <c r="Q136" s="20"/>
      <c r="R136" s="20"/>
      <c r="S136" s="20"/>
      <c r="T136" s="20"/>
      <c r="U136" s="20"/>
      <c r="V136" s="20"/>
      <c r="W136" s="20"/>
      <c r="X136" s="20"/>
      <c r="Y136" s="20"/>
      <c r="Z136" s="20"/>
    </row>
    <row r="137" spans="2:26" ht="15.75" hidden="1" customHeight="1">
      <c r="B137" s="20"/>
      <c r="C137" s="20"/>
      <c r="D137" s="70"/>
      <c r="E137" s="71"/>
      <c r="F137" s="28"/>
      <c r="G137" s="20"/>
      <c r="H137" s="20"/>
      <c r="I137" s="20"/>
      <c r="J137" s="20"/>
      <c r="K137" s="20"/>
      <c r="L137" s="20"/>
      <c r="M137" s="20"/>
      <c r="N137" s="20"/>
      <c r="O137" s="20"/>
      <c r="P137" s="20"/>
      <c r="Q137" s="20"/>
      <c r="R137" s="20"/>
      <c r="S137" s="20"/>
      <c r="T137" s="20"/>
      <c r="U137" s="20"/>
      <c r="V137" s="20"/>
      <c r="W137" s="20"/>
      <c r="X137" s="20"/>
      <c r="Y137" s="20"/>
      <c r="Z137" s="20"/>
    </row>
    <row r="138" spans="2:26" ht="15.75" hidden="1" customHeight="1">
      <c r="B138" s="20"/>
      <c r="C138" s="20"/>
      <c r="D138" s="70"/>
      <c r="E138" s="71"/>
      <c r="F138" s="28"/>
      <c r="G138" s="20"/>
      <c r="H138" s="20"/>
      <c r="I138" s="20"/>
      <c r="J138" s="20"/>
      <c r="K138" s="20"/>
      <c r="L138" s="20"/>
      <c r="M138" s="20"/>
      <c r="N138" s="20"/>
      <c r="O138" s="20"/>
      <c r="P138" s="20"/>
      <c r="Q138" s="20"/>
      <c r="R138" s="20"/>
      <c r="S138" s="20"/>
      <c r="T138" s="20"/>
      <c r="U138" s="20"/>
      <c r="V138" s="20"/>
      <c r="W138" s="20"/>
      <c r="X138" s="20"/>
      <c r="Y138" s="20"/>
      <c r="Z138" s="20"/>
    </row>
    <row r="139" spans="2:26" ht="15.75" hidden="1" customHeight="1">
      <c r="B139" s="20"/>
      <c r="C139" s="20"/>
      <c r="D139" s="70"/>
      <c r="E139" s="71"/>
      <c r="F139" s="28"/>
      <c r="G139" s="20"/>
      <c r="H139" s="20"/>
      <c r="I139" s="20"/>
      <c r="J139" s="20"/>
      <c r="K139" s="20"/>
      <c r="L139" s="20"/>
      <c r="M139" s="20"/>
      <c r="N139" s="20"/>
      <c r="O139" s="20"/>
      <c r="P139" s="20"/>
      <c r="Q139" s="20"/>
      <c r="R139" s="20"/>
      <c r="S139" s="20"/>
      <c r="T139" s="20"/>
      <c r="U139" s="20"/>
      <c r="V139" s="20"/>
      <c r="W139" s="20"/>
      <c r="X139" s="20"/>
      <c r="Y139" s="20"/>
      <c r="Z139" s="20"/>
    </row>
    <row r="140" spans="2:26" ht="15.75" hidden="1" customHeight="1">
      <c r="B140" s="20"/>
      <c r="C140" s="20"/>
      <c r="D140" s="70"/>
      <c r="E140" s="71"/>
      <c r="F140" s="28"/>
      <c r="G140" s="20"/>
      <c r="H140" s="20"/>
      <c r="I140" s="20"/>
      <c r="J140" s="20"/>
      <c r="K140" s="20"/>
      <c r="L140" s="20"/>
      <c r="M140" s="20"/>
      <c r="N140" s="20"/>
      <c r="O140" s="20"/>
      <c r="P140" s="20"/>
      <c r="Q140" s="20"/>
      <c r="R140" s="20"/>
      <c r="S140" s="20"/>
      <c r="T140" s="20"/>
      <c r="U140" s="20"/>
      <c r="V140" s="20"/>
      <c r="W140" s="20"/>
      <c r="X140" s="20"/>
      <c r="Y140" s="20"/>
      <c r="Z140" s="20"/>
    </row>
    <row r="141" spans="2:26" ht="15.75" hidden="1" customHeight="1">
      <c r="B141" s="20"/>
      <c r="C141" s="20"/>
      <c r="D141" s="70"/>
      <c r="E141" s="71"/>
      <c r="F141" s="28"/>
      <c r="G141" s="20"/>
      <c r="H141" s="20"/>
      <c r="I141" s="20"/>
      <c r="J141" s="20"/>
      <c r="K141" s="20"/>
      <c r="L141" s="20"/>
      <c r="M141" s="20"/>
      <c r="N141" s="20"/>
      <c r="O141" s="20"/>
      <c r="P141" s="20"/>
      <c r="Q141" s="20"/>
      <c r="R141" s="20"/>
      <c r="S141" s="20"/>
      <c r="T141" s="20"/>
      <c r="U141" s="20"/>
      <c r="V141" s="20"/>
      <c r="W141" s="20"/>
      <c r="X141" s="20"/>
      <c r="Y141" s="20"/>
      <c r="Z141" s="20"/>
    </row>
    <row r="142" spans="2:26" ht="15.75" hidden="1" customHeight="1">
      <c r="B142" s="20"/>
      <c r="C142" s="20"/>
      <c r="D142" s="70"/>
      <c r="E142" s="71"/>
      <c r="F142" s="28"/>
      <c r="G142" s="20"/>
      <c r="H142" s="20"/>
      <c r="I142" s="20"/>
      <c r="J142" s="20"/>
      <c r="K142" s="20"/>
      <c r="L142" s="20"/>
      <c r="M142" s="20"/>
      <c r="N142" s="20"/>
      <c r="O142" s="20"/>
      <c r="P142" s="20"/>
      <c r="Q142" s="20"/>
      <c r="R142" s="20"/>
      <c r="S142" s="20"/>
      <c r="T142" s="20"/>
      <c r="U142" s="20"/>
      <c r="V142" s="20"/>
      <c r="W142" s="20"/>
      <c r="X142" s="20"/>
      <c r="Y142" s="20"/>
      <c r="Z142" s="20"/>
    </row>
    <row r="143" spans="2:26" ht="15.75" hidden="1" customHeight="1">
      <c r="B143" s="20"/>
      <c r="C143" s="20"/>
      <c r="D143" s="70"/>
      <c r="E143" s="71"/>
      <c r="F143" s="28"/>
      <c r="G143" s="20"/>
      <c r="H143" s="20"/>
      <c r="I143" s="20"/>
      <c r="J143" s="20"/>
      <c r="K143" s="20"/>
      <c r="L143" s="20"/>
      <c r="M143" s="20"/>
      <c r="N143" s="20"/>
      <c r="O143" s="20"/>
      <c r="P143" s="20"/>
      <c r="Q143" s="20"/>
      <c r="R143" s="20"/>
      <c r="S143" s="20"/>
      <c r="T143" s="20"/>
      <c r="U143" s="20"/>
      <c r="V143" s="20"/>
      <c r="W143" s="20"/>
      <c r="X143" s="20"/>
      <c r="Y143" s="20"/>
      <c r="Z143" s="20"/>
    </row>
    <row r="144" spans="2:26" ht="15.75" hidden="1" customHeight="1">
      <c r="B144" s="20"/>
      <c r="C144" s="20"/>
      <c r="D144" s="70"/>
      <c r="E144" s="71"/>
      <c r="F144" s="28"/>
      <c r="G144" s="20"/>
      <c r="H144" s="20"/>
      <c r="I144" s="20"/>
      <c r="J144" s="20"/>
      <c r="K144" s="20"/>
      <c r="L144" s="20"/>
      <c r="M144" s="20"/>
      <c r="N144" s="20"/>
      <c r="O144" s="20"/>
      <c r="P144" s="20"/>
      <c r="Q144" s="20"/>
      <c r="R144" s="20"/>
      <c r="S144" s="20"/>
      <c r="T144" s="20"/>
      <c r="U144" s="20"/>
      <c r="V144" s="20"/>
      <c r="W144" s="20"/>
      <c r="X144" s="20"/>
      <c r="Y144" s="20"/>
      <c r="Z144" s="20"/>
    </row>
    <row r="145" spans="2:26" ht="15.75" hidden="1" customHeight="1">
      <c r="B145" s="20"/>
      <c r="C145" s="20"/>
      <c r="D145" s="70"/>
      <c r="E145" s="71"/>
      <c r="F145" s="28"/>
      <c r="G145" s="20"/>
      <c r="H145" s="20"/>
      <c r="I145" s="20"/>
      <c r="J145" s="20"/>
      <c r="K145" s="20"/>
      <c r="L145" s="20"/>
      <c r="M145" s="20"/>
      <c r="N145" s="20"/>
      <c r="O145" s="20"/>
      <c r="P145" s="20"/>
      <c r="Q145" s="20"/>
      <c r="R145" s="20"/>
      <c r="S145" s="20"/>
      <c r="T145" s="20"/>
      <c r="U145" s="20"/>
      <c r="V145" s="20"/>
      <c r="W145" s="20"/>
      <c r="X145" s="20"/>
      <c r="Y145" s="20"/>
      <c r="Z145" s="20"/>
    </row>
    <row r="146" spans="2:26" ht="15.75" hidden="1" customHeight="1">
      <c r="B146" s="20"/>
      <c r="C146" s="20"/>
      <c r="D146" s="70"/>
      <c r="E146" s="71"/>
      <c r="F146" s="28"/>
      <c r="G146" s="20"/>
      <c r="H146" s="20"/>
      <c r="I146" s="20"/>
      <c r="J146" s="20"/>
      <c r="K146" s="20"/>
      <c r="L146" s="20"/>
      <c r="M146" s="20"/>
      <c r="N146" s="20"/>
      <c r="O146" s="20"/>
      <c r="P146" s="20"/>
      <c r="Q146" s="20"/>
      <c r="R146" s="20"/>
      <c r="S146" s="20"/>
      <c r="T146" s="20"/>
      <c r="U146" s="20"/>
      <c r="V146" s="20"/>
      <c r="W146" s="20"/>
      <c r="X146" s="20"/>
      <c r="Y146" s="20"/>
      <c r="Z146" s="20"/>
    </row>
    <row r="147" spans="2:26" ht="15.75" hidden="1" customHeight="1">
      <c r="B147" s="20"/>
      <c r="C147" s="20"/>
      <c r="D147" s="70"/>
      <c r="E147" s="71"/>
      <c r="F147" s="28"/>
      <c r="G147" s="20"/>
      <c r="H147" s="20"/>
      <c r="I147" s="20"/>
      <c r="J147" s="20"/>
      <c r="K147" s="20"/>
      <c r="L147" s="20"/>
      <c r="M147" s="20"/>
      <c r="N147" s="20"/>
      <c r="O147" s="20"/>
      <c r="P147" s="20"/>
      <c r="Q147" s="20"/>
      <c r="R147" s="20"/>
      <c r="S147" s="20"/>
      <c r="T147" s="20"/>
      <c r="U147" s="20"/>
      <c r="V147" s="20"/>
      <c r="W147" s="20"/>
      <c r="X147" s="20"/>
      <c r="Y147" s="20"/>
      <c r="Z147" s="20"/>
    </row>
    <row r="148" spans="2:26" ht="15.75" hidden="1" customHeight="1">
      <c r="B148" s="20"/>
      <c r="C148" s="20"/>
      <c r="D148" s="70"/>
      <c r="E148" s="71"/>
      <c r="F148" s="28"/>
      <c r="G148" s="20"/>
      <c r="H148" s="20"/>
      <c r="I148" s="20"/>
      <c r="J148" s="20"/>
      <c r="K148" s="20"/>
      <c r="L148" s="20"/>
      <c r="M148" s="20"/>
      <c r="N148" s="20"/>
      <c r="O148" s="20"/>
      <c r="P148" s="20"/>
      <c r="Q148" s="20"/>
      <c r="R148" s="20"/>
      <c r="S148" s="20"/>
      <c r="T148" s="20"/>
      <c r="U148" s="20"/>
      <c r="V148" s="20"/>
      <c r="W148" s="20"/>
      <c r="X148" s="20"/>
      <c r="Y148" s="20"/>
      <c r="Z148" s="20"/>
    </row>
    <row r="149" spans="2:26" ht="15.75" hidden="1" customHeight="1">
      <c r="B149" s="20"/>
      <c r="C149" s="20"/>
      <c r="D149" s="70"/>
      <c r="E149" s="71"/>
      <c r="F149" s="28"/>
      <c r="G149" s="20"/>
      <c r="H149" s="20"/>
      <c r="I149" s="20"/>
      <c r="J149" s="20"/>
      <c r="K149" s="20"/>
      <c r="L149" s="20"/>
      <c r="M149" s="20"/>
      <c r="N149" s="20"/>
      <c r="O149" s="20"/>
      <c r="P149" s="20"/>
      <c r="Q149" s="20"/>
      <c r="R149" s="20"/>
      <c r="S149" s="20"/>
      <c r="T149" s="20"/>
      <c r="U149" s="20"/>
      <c r="V149" s="20"/>
      <c r="W149" s="20"/>
      <c r="X149" s="20"/>
      <c r="Y149" s="20"/>
      <c r="Z149" s="20"/>
    </row>
    <row r="150" spans="2:26" ht="15.75" hidden="1" customHeight="1">
      <c r="B150" s="20"/>
      <c r="C150" s="20"/>
      <c r="D150" s="70"/>
      <c r="E150" s="71"/>
      <c r="F150" s="28"/>
      <c r="G150" s="20"/>
      <c r="H150" s="20"/>
      <c r="I150" s="20"/>
      <c r="J150" s="20"/>
      <c r="K150" s="20"/>
      <c r="L150" s="20"/>
      <c r="M150" s="20"/>
      <c r="N150" s="20"/>
      <c r="O150" s="20"/>
      <c r="P150" s="20"/>
      <c r="Q150" s="20"/>
      <c r="R150" s="20"/>
      <c r="S150" s="20"/>
      <c r="T150" s="20"/>
      <c r="U150" s="20"/>
      <c r="V150" s="20"/>
      <c r="W150" s="20"/>
      <c r="X150" s="20"/>
      <c r="Y150" s="20"/>
      <c r="Z150" s="20"/>
    </row>
    <row r="151" spans="2:26" ht="15.75" hidden="1" customHeight="1">
      <c r="B151" s="20"/>
      <c r="C151" s="20"/>
      <c r="D151" s="70"/>
      <c r="E151" s="71"/>
      <c r="F151" s="28"/>
      <c r="G151" s="20"/>
      <c r="H151" s="20"/>
      <c r="I151" s="20"/>
      <c r="J151" s="20"/>
      <c r="K151" s="20"/>
      <c r="L151" s="20"/>
      <c r="M151" s="20"/>
      <c r="N151" s="20"/>
      <c r="O151" s="20"/>
      <c r="P151" s="20"/>
      <c r="Q151" s="20"/>
      <c r="R151" s="20"/>
      <c r="S151" s="20"/>
      <c r="T151" s="20"/>
      <c r="U151" s="20"/>
      <c r="V151" s="20"/>
      <c r="W151" s="20"/>
      <c r="X151" s="20"/>
      <c r="Y151" s="20"/>
      <c r="Z151" s="20"/>
    </row>
    <row r="152" spans="2:26" ht="15.75" hidden="1" customHeight="1">
      <c r="B152" s="20"/>
      <c r="C152" s="20"/>
      <c r="D152" s="70"/>
      <c r="E152" s="71"/>
      <c r="F152" s="28"/>
      <c r="G152" s="20"/>
      <c r="H152" s="20"/>
      <c r="I152" s="20"/>
      <c r="J152" s="20"/>
      <c r="K152" s="20"/>
      <c r="L152" s="20"/>
      <c r="M152" s="20"/>
      <c r="N152" s="20"/>
      <c r="O152" s="20"/>
      <c r="P152" s="20"/>
      <c r="Q152" s="20"/>
      <c r="R152" s="20"/>
      <c r="S152" s="20"/>
      <c r="T152" s="20"/>
      <c r="U152" s="20"/>
      <c r="V152" s="20"/>
      <c r="W152" s="20"/>
      <c r="X152" s="20"/>
      <c r="Y152" s="20"/>
      <c r="Z152" s="20"/>
    </row>
    <row r="153" spans="2:26" ht="15.75" hidden="1" customHeight="1">
      <c r="B153" s="20"/>
      <c r="C153" s="20"/>
      <c r="D153" s="70"/>
      <c r="E153" s="71"/>
      <c r="F153" s="28"/>
      <c r="G153" s="20"/>
      <c r="H153" s="20"/>
      <c r="I153" s="20"/>
      <c r="J153" s="20"/>
      <c r="K153" s="20"/>
      <c r="L153" s="20"/>
      <c r="M153" s="20"/>
      <c r="N153" s="20"/>
      <c r="O153" s="20"/>
      <c r="P153" s="20"/>
      <c r="Q153" s="20"/>
      <c r="R153" s="20"/>
      <c r="S153" s="20"/>
      <c r="T153" s="20"/>
      <c r="U153" s="20"/>
      <c r="V153" s="20"/>
      <c r="W153" s="20"/>
      <c r="X153" s="20"/>
      <c r="Y153" s="20"/>
      <c r="Z153" s="20"/>
    </row>
    <row r="154" spans="2:26" ht="15.75" hidden="1" customHeight="1">
      <c r="B154" s="20"/>
      <c r="C154" s="20"/>
      <c r="D154" s="70"/>
      <c r="E154" s="71"/>
      <c r="F154" s="28"/>
      <c r="G154" s="20"/>
      <c r="H154" s="20"/>
      <c r="I154" s="20"/>
      <c r="J154" s="20"/>
      <c r="K154" s="20"/>
      <c r="L154" s="20"/>
      <c r="M154" s="20"/>
      <c r="N154" s="20"/>
      <c r="O154" s="20"/>
      <c r="P154" s="20"/>
      <c r="Q154" s="20"/>
      <c r="R154" s="20"/>
      <c r="S154" s="20"/>
      <c r="T154" s="20"/>
      <c r="U154" s="20"/>
      <c r="V154" s="20"/>
      <c r="W154" s="20"/>
      <c r="X154" s="20"/>
      <c r="Y154" s="20"/>
      <c r="Z154" s="20"/>
    </row>
    <row r="155" spans="2:26" ht="15.75" hidden="1" customHeight="1">
      <c r="B155" s="20"/>
      <c r="C155" s="20"/>
      <c r="D155" s="70"/>
      <c r="E155" s="71"/>
      <c r="F155" s="28"/>
      <c r="G155" s="20"/>
      <c r="H155" s="20"/>
      <c r="I155" s="20"/>
      <c r="J155" s="20"/>
      <c r="K155" s="20"/>
      <c r="L155" s="20"/>
      <c r="M155" s="20"/>
      <c r="N155" s="20"/>
      <c r="O155" s="20"/>
      <c r="P155" s="20"/>
      <c r="Q155" s="20"/>
      <c r="R155" s="20"/>
      <c r="S155" s="20"/>
      <c r="T155" s="20"/>
      <c r="U155" s="20"/>
      <c r="V155" s="20"/>
      <c r="W155" s="20"/>
      <c r="X155" s="20"/>
      <c r="Y155" s="20"/>
      <c r="Z155" s="20"/>
    </row>
    <row r="156" spans="2:26" ht="15.75" hidden="1" customHeight="1">
      <c r="B156" s="20"/>
      <c r="C156" s="20"/>
      <c r="D156" s="70"/>
      <c r="E156" s="71"/>
      <c r="F156" s="28"/>
      <c r="G156" s="20"/>
      <c r="H156" s="20"/>
      <c r="I156" s="20"/>
      <c r="J156" s="20"/>
      <c r="K156" s="20"/>
      <c r="L156" s="20"/>
      <c r="M156" s="20"/>
      <c r="N156" s="20"/>
      <c r="O156" s="20"/>
      <c r="P156" s="20"/>
      <c r="Q156" s="20"/>
      <c r="R156" s="20"/>
      <c r="S156" s="20"/>
      <c r="T156" s="20"/>
      <c r="U156" s="20"/>
      <c r="V156" s="20"/>
      <c r="W156" s="20"/>
      <c r="X156" s="20"/>
      <c r="Y156" s="20"/>
      <c r="Z156" s="20"/>
    </row>
    <row r="157" spans="2:26" ht="15.75" hidden="1" customHeight="1">
      <c r="B157" s="20"/>
      <c r="C157" s="20"/>
      <c r="D157" s="70"/>
      <c r="E157" s="71"/>
      <c r="F157" s="28"/>
      <c r="G157" s="20"/>
      <c r="H157" s="20"/>
      <c r="I157" s="20"/>
      <c r="J157" s="20"/>
      <c r="K157" s="20"/>
      <c r="L157" s="20"/>
      <c r="M157" s="20"/>
      <c r="N157" s="20"/>
      <c r="O157" s="20"/>
      <c r="P157" s="20"/>
      <c r="Q157" s="20"/>
      <c r="R157" s="20"/>
      <c r="S157" s="20"/>
      <c r="T157" s="20"/>
      <c r="U157" s="20"/>
      <c r="V157" s="20"/>
      <c r="W157" s="20"/>
      <c r="X157" s="20"/>
      <c r="Y157" s="20"/>
      <c r="Z157" s="20"/>
    </row>
    <row r="158" spans="2:26" ht="15.75" hidden="1" customHeight="1">
      <c r="B158" s="20"/>
      <c r="C158" s="20"/>
      <c r="D158" s="70"/>
      <c r="E158" s="71"/>
      <c r="F158" s="28"/>
      <c r="G158" s="20"/>
      <c r="H158" s="20"/>
      <c r="I158" s="20"/>
      <c r="J158" s="20"/>
      <c r="K158" s="20"/>
      <c r="L158" s="20"/>
      <c r="M158" s="20"/>
      <c r="N158" s="20"/>
      <c r="O158" s="20"/>
      <c r="P158" s="20"/>
      <c r="Q158" s="20"/>
      <c r="R158" s="20"/>
      <c r="S158" s="20"/>
      <c r="T158" s="20"/>
      <c r="U158" s="20"/>
      <c r="V158" s="20"/>
      <c r="W158" s="20"/>
      <c r="X158" s="20"/>
      <c r="Y158" s="20"/>
      <c r="Z158" s="20"/>
    </row>
    <row r="159" spans="2:26" ht="15.75" hidden="1" customHeight="1">
      <c r="B159" s="20"/>
      <c r="C159" s="20"/>
      <c r="D159" s="70"/>
      <c r="E159" s="71"/>
      <c r="F159" s="28"/>
      <c r="G159" s="20"/>
      <c r="H159" s="20"/>
      <c r="I159" s="20"/>
      <c r="J159" s="20"/>
      <c r="K159" s="20"/>
      <c r="L159" s="20"/>
      <c r="M159" s="20"/>
      <c r="N159" s="20"/>
      <c r="O159" s="20"/>
      <c r="P159" s="20"/>
      <c r="Q159" s="20"/>
      <c r="R159" s="20"/>
      <c r="S159" s="20"/>
      <c r="T159" s="20"/>
      <c r="U159" s="20"/>
      <c r="V159" s="20"/>
      <c r="W159" s="20"/>
      <c r="X159" s="20"/>
      <c r="Y159" s="20"/>
      <c r="Z159" s="20"/>
    </row>
    <row r="160" spans="2:26" ht="15.75" hidden="1" customHeight="1">
      <c r="B160" s="20"/>
      <c r="C160" s="20"/>
      <c r="D160" s="70"/>
      <c r="E160" s="71"/>
      <c r="F160" s="28"/>
      <c r="G160" s="20"/>
      <c r="H160" s="20"/>
      <c r="I160" s="20"/>
      <c r="J160" s="20"/>
      <c r="K160" s="20"/>
      <c r="L160" s="20"/>
      <c r="M160" s="20"/>
      <c r="N160" s="20"/>
      <c r="O160" s="20"/>
      <c r="P160" s="20"/>
      <c r="Q160" s="20"/>
      <c r="R160" s="20"/>
      <c r="S160" s="20"/>
      <c r="T160" s="20"/>
      <c r="U160" s="20"/>
      <c r="V160" s="20"/>
      <c r="W160" s="20"/>
      <c r="X160" s="20"/>
      <c r="Y160" s="20"/>
      <c r="Z160" s="20"/>
    </row>
    <row r="161" spans="2:26" ht="15.75" hidden="1" customHeight="1">
      <c r="B161" s="20"/>
      <c r="C161" s="20"/>
      <c r="D161" s="70"/>
      <c r="E161" s="71"/>
      <c r="F161" s="28"/>
      <c r="G161" s="20"/>
      <c r="H161" s="20"/>
      <c r="I161" s="20"/>
      <c r="J161" s="20"/>
      <c r="K161" s="20"/>
      <c r="L161" s="20"/>
      <c r="M161" s="20"/>
      <c r="N161" s="20"/>
      <c r="O161" s="20"/>
      <c r="P161" s="20"/>
      <c r="Q161" s="20"/>
      <c r="R161" s="20"/>
      <c r="S161" s="20"/>
      <c r="T161" s="20"/>
      <c r="U161" s="20"/>
      <c r="V161" s="20"/>
      <c r="W161" s="20"/>
      <c r="X161" s="20"/>
      <c r="Y161" s="20"/>
      <c r="Z161" s="20"/>
    </row>
    <row r="162" spans="2:26" ht="15.75" hidden="1" customHeight="1">
      <c r="B162" s="20"/>
      <c r="C162" s="20"/>
      <c r="D162" s="70"/>
      <c r="E162" s="71"/>
      <c r="F162" s="28"/>
      <c r="G162" s="20"/>
      <c r="H162" s="20"/>
      <c r="I162" s="20"/>
      <c r="J162" s="20"/>
      <c r="K162" s="20"/>
      <c r="L162" s="20"/>
      <c r="M162" s="20"/>
      <c r="N162" s="20"/>
      <c r="O162" s="20"/>
      <c r="P162" s="20"/>
      <c r="Q162" s="20"/>
      <c r="R162" s="20"/>
      <c r="S162" s="20"/>
      <c r="T162" s="20"/>
      <c r="U162" s="20"/>
      <c r="V162" s="20"/>
      <c r="W162" s="20"/>
      <c r="X162" s="20"/>
      <c r="Y162" s="20"/>
      <c r="Z162" s="20"/>
    </row>
    <row r="163" spans="2:26" ht="15.75" hidden="1" customHeight="1">
      <c r="B163" s="20"/>
      <c r="C163" s="20"/>
      <c r="D163" s="70"/>
      <c r="E163" s="71"/>
      <c r="F163" s="28"/>
      <c r="G163" s="20"/>
      <c r="H163" s="20"/>
      <c r="I163" s="20"/>
      <c r="J163" s="20"/>
      <c r="K163" s="20"/>
      <c r="L163" s="20"/>
      <c r="M163" s="20"/>
      <c r="N163" s="20"/>
      <c r="O163" s="20"/>
      <c r="P163" s="20"/>
      <c r="Q163" s="20"/>
      <c r="R163" s="20"/>
      <c r="S163" s="20"/>
      <c r="T163" s="20"/>
      <c r="U163" s="20"/>
      <c r="V163" s="20"/>
      <c r="W163" s="20"/>
      <c r="X163" s="20"/>
      <c r="Y163" s="20"/>
      <c r="Z163" s="20"/>
    </row>
    <row r="164" spans="2:26" ht="15.75" hidden="1" customHeight="1">
      <c r="B164" s="20"/>
      <c r="C164" s="20"/>
      <c r="D164" s="70"/>
      <c r="E164" s="71"/>
      <c r="F164" s="28"/>
      <c r="G164" s="20"/>
      <c r="H164" s="20"/>
      <c r="I164" s="20"/>
      <c r="J164" s="20"/>
      <c r="K164" s="20"/>
      <c r="L164" s="20"/>
      <c r="M164" s="20"/>
      <c r="N164" s="20"/>
      <c r="O164" s="20"/>
      <c r="P164" s="20"/>
      <c r="Q164" s="20"/>
      <c r="R164" s="20"/>
      <c r="S164" s="20"/>
      <c r="T164" s="20"/>
      <c r="U164" s="20"/>
      <c r="V164" s="20"/>
      <c r="W164" s="20"/>
      <c r="X164" s="20"/>
      <c r="Y164" s="20"/>
      <c r="Z164" s="20"/>
    </row>
    <row r="165" spans="2:26" ht="15.75" hidden="1" customHeight="1">
      <c r="B165" s="20"/>
      <c r="C165" s="20"/>
      <c r="D165" s="70"/>
      <c r="E165" s="71"/>
      <c r="F165" s="28"/>
      <c r="G165" s="20"/>
      <c r="H165" s="20"/>
      <c r="I165" s="20"/>
      <c r="J165" s="20"/>
      <c r="K165" s="20"/>
      <c r="L165" s="20"/>
      <c r="M165" s="20"/>
      <c r="N165" s="20"/>
      <c r="O165" s="20"/>
      <c r="P165" s="20"/>
      <c r="Q165" s="20"/>
      <c r="R165" s="20"/>
      <c r="S165" s="20"/>
      <c r="T165" s="20"/>
      <c r="U165" s="20"/>
      <c r="V165" s="20"/>
      <c r="W165" s="20"/>
      <c r="X165" s="20"/>
      <c r="Y165" s="20"/>
      <c r="Z165" s="20"/>
    </row>
    <row r="166" spans="2:26" ht="15.75" hidden="1" customHeight="1">
      <c r="B166" s="20"/>
      <c r="C166" s="20"/>
      <c r="D166" s="70"/>
      <c r="E166" s="71"/>
      <c r="F166" s="28"/>
      <c r="G166" s="20"/>
      <c r="H166" s="20"/>
      <c r="I166" s="20"/>
      <c r="J166" s="20"/>
      <c r="K166" s="20"/>
      <c r="L166" s="20"/>
      <c r="M166" s="20"/>
      <c r="N166" s="20"/>
      <c r="O166" s="20"/>
      <c r="P166" s="20"/>
      <c r="Q166" s="20"/>
      <c r="R166" s="20"/>
      <c r="S166" s="20"/>
      <c r="T166" s="20"/>
      <c r="U166" s="20"/>
      <c r="V166" s="20"/>
      <c r="W166" s="20"/>
      <c r="X166" s="20"/>
      <c r="Y166" s="20"/>
      <c r="Z166" s="20"/>
    </row>
    <row r="167" spans="2:26" ht="15.75" hidden="1" customHeight="1">
      <c r="B167" s="20"/>
      <c r="C167" s="20"/>
      <c r="D167" s="70"/>
      <c r="E167" s="71"/>
      <c r="F167" s="28"/>
      <c r="G167" s="20"/>
      <c r="H167" s="20"/>
      <c r="I167" s="20"/>
      <c r="J167" s="20"/>
      <c r="K167" s="20"/>
      <c r="L167" s="20"/>
      <c r="M167" s="20"/>
      <c r="N167" s="20"/>
      <c r="O167" s="20"/>
      <c r="P167" s="20"/>
      <c r="Q167" s="20"/>
      <c r="R167" s="20"/>
      <c r="S167" s="20"/>
      <c r="T167" s="20"/>
      <c r="U167" s="20"/>
      <c r="V167" s="20"/>
      <c r="W167" s="20"/>
      <c r="X167" s="20"/>
      <c r="Y167" s="20"/>
      <c r="Z167" s="20"/>
    </row>
    <row r="168" spans="2:26" ht="15.75" hidden="1" customHeight="1">
      <c r="B168" s="20"/>
      <c r="C168" s="20"/>
      <c r="D168" s="70"/>
      <c r="E168" s="71"/>
      <c r="F168" s="28"/>
      <c r="G168" s="20"/>
      <c r="H168" s="20"/>
      <c r="I168" s="20"/>
      <c r="J168" s="20"/>
      <c r="K168" s="20"/>
      <c r="L168" s="20"/>
      <c r="M168" s="20"/>
      <c r="N168" s="20"/>
      <c r="O168" s="20"/>
      <c r="P168" s="20"/>
      <c r="Q168" s="20"/>
      <c r="R168" s="20"/>
      <c r="S168" s="20"/>
      <c r="T168" s="20"/>
      <c r="U168" s="20"/>
      <c r="V168" s="20"/>
      <c r="W168" s="20"/>
      <c r="X168" s="20"/>
      <c r="Y168" s="20"/>
      <c r="Z168" s="20"/>
    </row>
    <row r="169" spans="2:26" ht="15.75" hidden="1" customHeight="1">
      <c r="B169" s="20"/>
      <c r="C169" s="20"/>
      <c r="D169" s="70"/>
      <c r="E169" s="71"/>
      <c r="F169" s="28"/>
      <c r="G169" s="20"/>
      <c r="H169" s="20"/>
      <c r="I169" s="20"/>
      <c r="J169" s="20"/>
      <c r="K169" s="20"/>
      <c r="L169" s="20"/>
      <c r="M169" s="20"/>
      <c r="N169" s="20"/>
      <c r="O169" s="20"/>
      <c r="P169" s="20"/>
      <c r="Q169" s="20"/>
      <c r="R169" s="20"/>
      <c r="S169" s="20"/>
      <c r="T169" s="20"/>
      <c r="U169" s="20"/>
      <c r="V169" s="20"/>
      <c r="W169" s="20"/>
      <c r="X169" s="20"/>
      <c r="Y169" s="20"/>
      <c r="Z169" s="20"/>
    </row>
    <row r="170" spans="2:26" ht="15.75" hidden="1" customHeight="1">
      <c r="B170" s="20"/>
      <c r="C170" s="20"/>
      <c r="D170" s="70"/>
      <c r="E170" s="71"/>
      <c r="F170" s="28"/>
      <c r="G170" s="20"/>
      <c r="H170" s="20"/>
      <c r="I170" s="20"/>
      <c r="J170" s="20"/>
      <c r="K170" s="20"/>
      <c r="L170" s="20"/>
      <c r="M170" s="20"/>
      <c r="N170" s="20"/>
      <c r="O170" s="20"/>
      <c r="P170" s="20"/>
      <c r="Q170" s="20"/>
      <c r="R170" s="20"/>
      <c r="S170" s="20"/>
      <c r="T170" s="20"/>
      <c r="U170" s="20"/>
      <c r="V170" s="20"/>
      <c r="W170" s="20"/>
      <c r="X170" s="20"/>
      <c r="Y170" s="20"/>
      <c r="Z170" s="20"/>
    </row>
    <row r="171" spans="2:26" ht="15.75" hidden="1" customHeight="1">
      <c r="B171" s="20"/>
      <c r="C171" s="20"/>
      <c r="D171" s="70"/>
      <c r="E171" s="71"/>
      <c r="F171" s="28"/>
      <c r="G171" s="20"/>
      <c r="H171" s="20"/>
      <c r="I171" s="20"/>
      <c r="J171" s="20"/>
      <c r="K171" s="20"/>
      <c r="L171" s="20"/>
      <c r="M171" s="20"/>
      <c r="N171" s="20"/>
      <c r="O171" s="20"/>
      <c r="P171" s="20"/>
      <c r="Q171" s="20"/>
      <c r="R171" s="20"/>
      <c r="S171" s="20"/>
      <c r="T171" s="20"/>
      <c r="U171" s="20"/>
      <c r="V171" s="20"/>
      <c r="W171" s="20"/>
      <c r="X171" s="20"/>
      <c r="Y171" s="20"/>
      <c r="Z171" s="20"/>
    </row>
    <row r="172" spans="2:26" ht="15.75" hidden="1" customHeight="1">
      <c r="B172" s="20"/>
      <c r="C172" s="20"/>
      <c r="D172" s="70"/>
      <c r="E172" s="71"/>
      <c r="F172" s="28"/>
      <c r="G172" s="20"/>
      <c r="H172" s="20"/>
      <c r="I172" s="20"/>
      <c r="J172" s="20"/>
      <c r="K172" s="20"/>
      <c r="L172" s="20"/>
      <c r="M172" s="20"/>
      <c r="N172" s="20"/>
      <c r="O172" s="20"/>
      <c r="P172" s="20"/>
      <c r="Q172" s="20"/>
      <c r="R172" s="20"/>
      <c r="S172" s="20"/>
      <c r="T172" s="20"/>
      <c r="U172" s="20"/>
      <c r="V172" s="20"/>
      <c r="W172" s="20"/>
      <c r="X172" s="20"/>
      <c r="Y172" s="20"/>
      <c r="Z172" s="20"/>
    </row>
    <row r="173" spans="2:26" ht="15.75" hidden="1" customHeight="1">
      <c r="B173" s="20"/>
      <c r="C173" s="20"/>
      <c r="D173" s="70"/>
      <c r="E173" s="71"/>
      <c r="F173" s="28"/>
      <c r="G173" s="20"/>
      <c r="H173" s="20"/>
      <c r="I173" s="20"/>
      <c r="J173" s="20"/>
      <c r="K173" s="20"/>
      <c r="L173" s="20"/>
      <c r="M173" s="20"/>
      <c r="N173" s="20"/>
      <c r="O173" s="20"/>
      <c r="P173" s="20"/>
      <c r="Q173" s="20"/>
      <c r="R173" s="20"/>
      <c r="S173" s="20"/>
      <c r="T173" s="20"/>
      <c r="U173" s="20"/>
      <c r="V173" s="20"/>
      <c r="W173" s="20"/>
      <c r="X173" s="20"/>
      <c r="Y173" s="20"/>
      <c r="Z173" s="20"/>
    </row>
    <row r="174" spans="2:26" ht="15.75" hidden="1" customHeight="1">
      <c r="B174" s="20"/>
      <c r="C174" s="20"/>
      <c r="D174" s="70"/>
      <c r="E174" s="71"/>
      <c r="F174" s="28"/>
      <c r="G174" s="20"/>
      <c r="H174" s="20"/>
      <c r="I174" s="20"/>
      <c r="J174" s="20"/>
      <c r="K174" s="20"/>
      <c r="L174" s="20"/>
      <c r="M174" s="20"/>
      <c r="N174" s="20"/>
      <c r="O174" s="20"/>
      <c r="P174" s="20"/>
      <c r="Q174" s="20"/>
      <c r="R174" s="20"/>
      <c r="S174" s="20"/>
      <c r="T174" s="20"/>
      <c r="U174" s="20"/>
      <c r="V174" s="20"/>
      <c r="W174" s="20"/>
      <c r="X174" s="20"/>
      <c r="Y174" s="20"/>
      <c r="Z174" s="20"/>
    </row>
    <row r="175" spans="2:26" ht="15.75" hidden="1" customHeight="1">
      <c r="B175" s="20"/>
      <c r="C175" s="20"/>
      <c r="D175" s="70"/>
      <c r="E175" s="71"/>
      <c r="F175" s="28"/>
      <c r="G175" s="20"/>
      <c r="H175" s="20"/>
      <c r="I175" s="20"/>
      <c r="J175" s="20"/>
      <c r="K175" s="20"/>
      <c r="L175" s="20"/>
      <c r="M175" s="20"/>
      <c r="N175" s="20"/>
      <c r="O175" s="20"/>
      <c r="P175" s="20"/>
      <c r="Q175" s="20"/>
      <c r="R175" s="20"/>
      <c r="S175" s="20"/>
      <c r="T175" s="20"/>
      <c r="U175" s="20"/>
      <c r="V175" s="20"/>
      <c r="W175" s="20"/>
      <c r="X175" s="20"/>
      <c r="Y175" s="20"/>
      <c r="Z175" s="20"/>
    </row>
    <row r="176" spans="2:26" ht="15.75" hidden="1" customHeight="1">
      <c r="B176" s="20"/>
      <c r="C176" s="20"/>
      <c r="D176" s="70"/>
      <c r="E176" s="71"/>
      <c r="F176" s="28"/>
      <c r="G176" s="20"/>
      <c r="H176" s="20"/>
      <c r="I176" s="20"/>
      <c r="J176" s="20"/>
      <c r="K176" s="20"/>
      <c r="L176" s="20"/>
      <c r="M176" s="20"/>
      <c r="N176" s="20"/>
      <c r="O176" s="20"/>
      <c r="P176" s="20"/>
      <c r="Q176" s="20"/>
      <c r="R176" s="20"/>
      <c r="S176" s="20"/>
      <c r="T176" s="20"/>
      <c r="U176" s="20"/>
      <c r="V176" s="20"/>
      <c r="W176" s="20"/>
      <c r="X176" s="20"/>
      <c r="Y176" s="20"/>
      <c r="Z176" s="20"/>
    </row>
    <row r="177" spans="2:26" ht="15.75" hidden="1" customHeight="1">
      <c r="B177" s="20"/>
      <c r="C177" s="20"/>
      <c r="D177" s="70"/>
      <c r="E177" s="71"/>
      <c r="F177" s="28"/>
      <c r="G177" s="20"/>
      <c r="H177" s="20"/>
      <c r="I177" s="20"/>
      <c r="J177" s="20"/>
      <c r="K177" s="20"/>
      <c r="L177" s="20"/>
      <c r="M177" s="20"/>
      <c r="N177" s="20"/>
      <c r="O177" s="20"/>
      <c r="P177" s="20"/>
      <c r="Q177" s="20"/>
      <c r="R177" s="20"/>
      <c r="S177" s="20"/>
      <c r="T177" s="20"/>
      <c r="U177" s="20"/>
      <c r="V177" s="20"/>
      <c r="W177" s="20"/>
      <c r="X177" s="20"/>
      <c r="Y177" s="20"/>
      <c r="Z177" s="20"/>
    </row>
    <row r="178" spans="2:26" ht="15.75" hidden="1" customHeight="1">
      <c r="B178" s="20"/>
      <c r="C178" s="20"/>
      <c r="D178" s="70"/>
      <c r="E178" s="71"/>
      <c r="F178" s="28"/>
      <c r="G178" s="20"/>
      <c r="H178" s="20"/>
      <c r="I178" s="20"/>
      <c r="J178" s="20"/>
      <c r="K178" s="20"/>
      <c r="L178" s="20"/>
      <c r="M178" s="20"/>
      <c r="N178" s="20"/>
      <c r="O178" s="20"/>
      <c r="P178" s="20"/>
      <c r="Q178" s="20"/>
      <c r="R178" s="20"/>
      <c r="S178" s="20"/>
      <c r="T178" s="20"/>
      <c r="U178" s="20"/>
      <c r="V178" s="20"/>
      <c r="W178" s="20"/>
      <c r="X178" s="20"/>
      <c r="Y178" s="20"/>
      <c r="Z178" s="20"/>
    </row>
    <row r="179" spans="2:26" ht="15.75" hidden="1" customHeight="1">
      <c r="B179" s="20"/>
      <c r="C179" s="20"/>
      <c r="D179" s="70"/>
      <c r="E179" s="71"/>
      <c r="F179" s="28"/>
      <c r="G179" s="20"/>
      <c r="H179" s="20"/>
      <c r="I179" s="20"/>
      <c r="J179" s="20"/>
      <c r="K179" s="20"/>
      <c r="L179" s="20"/>
      <c r="M179" s="20"/>
      <c r="N179" s="20"/>
      <c r="O179" s="20"/>
      <c r="P179" s="20"/>
      <c r="Q179" s="20"/>
      <c r="R179" s="20"/>
      <c r="S179" s="20"/>
      <c r="T179" s="20"/>
      <c r="U179" s="20"/>
      <c r="V179" s="20"/>
      <c r="W179" s="20"/>
      <c r="X179" s="20"/>
      <c r="Y179" s="20"/>
      <c r="Z179" s="20"/>
    </row>
    <row r="180" spans="2:26" ht="15.75" hidden="1" customHeight="1">
      <c r="B180" s="20"/>
      <c r="C180" s="20"/>
      <c r="D180" s="70"/>
      <c r="E180" s="71"/>
      <c r="F180" s="28"/>
      <c r="G180" s="20"/>
      <c r="H180" s="20"/>
      <c r="I180" s="20"/>
      <c r="J180" s="20"/>
      <c r="K180" s="20"/>
      <c r="L180" s="20"/>
      <c r="M180" s="20"/>
      <c r="N180" s="20"/>
      <c r="O180" s="20"/>
      <c r="P180" s="20"/>
      <c r="Q180" s="20"/>
      <c r="R180" s="20"/>
      <c r="S180" s="20"/>
      <c r="T180" s="20"/>
      <c r="U180" s="20"/>
      <c r="V180" s="20"/>
      <c r="W180" s="20"/>
      <c r="X180" s="20"/>
      <c r="Y180" s="20"/>
      <c r="Z180" s="20"/>
    </row>
    <row r="181" spans="2:26" ht="15.75" hidden="1" customHeight="1">
      <c r="B181" s="20"/>
      <c r="C181" s="20"/>
      <c r="D181" s="70"/>
      <c r="E181" s="71"/>
      <c r="F181" s="28"/>
      <c r="G181" s="20"/>
      <c r="H181" s="20"/>
      <c r="I181" s="20"/>
      <c r="J181" s="20"/>
      <c r="K181" s="20"/>
      <c r="L181" s="20"/>
      <c r="M181" s="20"/>
      <c r="N181" s="20"/>
      <c r="O181" s="20"/>
      <c r="P181" s="20"/>
      <c r="Q181" s="20"/>
      <c r="R181" s="20"/>
      <c r="S181" s="20"/>
      <c r="T181" s="20"/>
      <c r="U181" s="20"/>
      <c r="V181" s="20"/>
      <c r="W181" s="20"/>
      <c r="X181" s="20"/>
      <c r="Y181" s="20"/>
      <c r="Z181" s="20"/>
    </row>
    <row r="182" spans="2:26" ht="15.75" hidden="1" customHeight="1">
      <c r="B182" s="20"/>
      <c r="C182" s="20"/>
      <c r="D182" s="70"/>
      <c r="E182" s="71"/>
      <c r="F182" s="28"/>
      <c r="G182" s="20"/>
      <c r="H182" s="20"/>
      <c r="I182" s="20"/>
      <c r="J182" s="20"/>
      <c r="K182" s="20"/>
      <c r="L182" s="20"/>
      <c r="M182" s="20"/>
      <c r="N182" s="20"/>
      <c r="O182" s="20"/>
      <c r="P182" s="20"/>
      <c r="Q182" s="20"/>
      <c r="R182" s="20"/>
      <c r="S182" s="20"/>
      <c r="T182" s="20"/>
      <c r="U182" s="20"/>
      <c r="V182" s="20"/>
      <c r="W182" s="20"/>
      <c r="X182" s="20"/>
      <c r="Y182" s="20"/>
      <c r="Z182" s="20"/>
    </row>
    <row r="183" spans="2:26" ht="15.75" hidden="1" customHeight="1">
      <c r="B183" s="20"/>
      <c r="C183" s="20"/>
      <c r="D183" s="70"/>
      <c r="E183" s="71"/>
      <c r="F183" s="28"/>
      <c r="G183" s="20"/>
      <c r="H183" s="20"/>
      <c r="I183" s="20"/>
      <c r="J183" s="20"/>
      <c r="K183" s="20"/>
      <c r="L183" s="20"/>
      <c r="M183" s="20"/>
      <c r="N183" s="20"/>
      <c r="O183" s="20"/>
      <c r="P183" s="20"/>
      <c r="Q183" s="20"/>
      <c r="R183" s="20"/>
      <c r="S183" s="20"/>
      <c r="T183" s="20"/>
      <c r="U183" s="20"/>
      <c r="V183" s="20"/>
      <c r="W183" s="20"/>
      <c r="X183" s="20"/>
      <c r="Y183" s="20"/>
      <c r="Z183" s="20"/>
    </row>
    <row r="184" spans="2:26" ht="15.75" hidden="1" customHeight="1">
      <c r="B184" s="20"/>
      <c r="C184" s="20"/>
      <c r="D184" s="70"/>
      <c r="E184" s="71"/>
      <c r="F184" s="28"/>
      <c r="G184" s="20"/>
      <c r="H184" s="20"/>
      <c r="I184" s="20"/>
      <c r="J184" s="20"/>
      <c r="K184" s="20"/>
      <c r="L184" s="20"/>
      <c r="M184" s="20"/>
      <c r="N184" s="20"/>
      <c r="O184" s="20"/>
      <c r="P184" s="20"/>
      <c r="Q184" s="20"/>
      <c r="R184" s="20"/>
      <c r="S184" s="20"/>
      <c r="T184" s="20"/>
      <c r="U184" s="20"/>
      <c r="V184" s="20"/>
      <c r="W184" s="20"/>
      <c r="X184" s="20"/>
      <c r="Y184" s="20"/>
      <c r="Z184" s="20"/>
    </row>
    <row r="185" spans="2:26" ht="15.75" hidden="1" customHeight="1">
      <c r="B185" s="20"/>
      <c r="C185" s="20"/>
      <c r="D185" s="70"/>
      <c r="E185" s="71"/>
      <c r="F185" s="28"/>
      <c r="G185" s="20"/>
      <c r="H185" s="20"/>
      <c r="I185" s="20"/>
      <c r="J185" s="20"/>
      <c r="K185" s="20"/>
      <c r="L185" s="20"/>
      <c r="M185" s="20"/>
      <c r="N185" s="20"/>
      <c r="O185" s="20"/>
      <c r="P185" s="20"/>
      <c r="Q185" s="20"/>
      <c r="R185" s="20"/>
      <c r="S185" s="20"/>
      <c r="T185" s="20"/>
      <c r="U185" s="20"/>
      <c r="V185" s="20"/>
      <c r="W185" s="20"/>
      <c r="X185" s="20"/>
      <c r="Y185" s="20"/>
      <c r="Z185" s="20"/>
    </row>
    <row r="186" spans="2:26" ht="15.75" hidden="1" customHeight="1">
      <c r="B186" s="20"/>
      <c r="C186" s="20"/>
      <c r="D186" s="70"/>
      <c r="E186" s="71"/>
      <c r="F186" s="28"/>
      <c r="G186" s="20"/>
      <c r="H186" s="20"/>
      <c r="I186" s="20"/>
      <c r="J186" s="20"/>
      <c r="K186" s="20"/>
      <c r="L186" s="20"/>
      <c r="M186" s="20"/>
      <c r="N186" s="20"/>
      <c r="O186" s="20"/>
      <c r="P186" s="20"/>
      <c r="Q186" s="20"/>
      <c r="R186" s="20"/>
      <c r="S186" s="20"/>
      <c r="T186" s="20"/>
      <c r="U186" s="20"/>
      <c r="V186" s="20"/>
      <c r="W186" s="20"/>
      <c r="X186" s="20"/>
      <c r="Y186" s="20"/>
      <c r="Z186" s="20"/>
    </row>
    <row r="187" spans="2:26" ht="15.75" hidden="1" customHeight="1">
      <c r="B187" s="20"/>
      <c r="C187" s="20"/>
      <c r="D187" s="70"/>
      <c r="E187" s="71"/>
      <c r="F187" s="28"/>
      <c r="G187" s="20"/>
      <c r="H187" s="20"/>
      <c r="I187" s="20"/>
      <c r="J187" s="20"/>
      <c r="K187" s="20"/>
      <c r="L187" s="20"/>
      <c r="M187" s="20"/>
      <c r="N187" s="20"/>
      <c r="O187" s="20"/>
      <c r="P187" s="20"/>
      <c r="Q187" s="20"/>
      <c r="R187" s="20"/>
      <c r="S187" s="20"/>
      <c r="T187" s="20"/>
      <c r="U187" s="20"/>
      <c r="V187" s="20"/>
      <c r="W187" s="20"/>
      <c r="X187" s="20"/>
      <c r="Y187" s="20"/>
      <c r="Z187" s="20"/>
    </row>
    <row r="188" spans="2:26" ht="15.75" hidden="1" customHeight="1">
      <c r="B188" s="20"/>
      <c r="C188" s="20"/>
      <c r="D188" s="70"/>
      <c r="E188" s="71"/>
      <c r="F188" s="28"/>
      <c r="G188" s="20"/>
      <c r="H188" s="20"/>
      <c r="I188" s="20"/>
      <c r="J188" s="20"/>
      <c r="K188" s="20"/>
      <c r="L188" s="20"/>
      <c r="M188" s="20"/>
      <c r="N188" s="20"/>
      <c r="O188" s="20"/>
      <c r="P188" s="20"/>
      <c r="Q188" s="20"/>
      <c r="R188" s="20"/>
      <c r="S188" s="20"/>
      <c r="T188" s="20"/>
      <c r="U188" s="20"/>
      <c r="V188" s="20"/>
      <c r="W188" s="20"/>
      <c r="X188" s="20"/>
      <c r="Y188" s="20"/>
      <c r="Z188" s="20"/>
    </row>
    <row r="189" spans="2:26" ht="15.75" hidden="1" customHeight="1">
      <c r="B189" s="20"/>
      <c r="C189" s="20"/>
      <c r="D189" s="70"/>
      <c r="E189" s="71"/>
      <c r="F189" s="28"/>
      <c r="G189" s="20"/>
      <c r="H189" s="20"/>
      <c r="I189" s="20"/>
      <c r="J189" s="20"/>
      <c r="K189" s="20"/>
      <c r="L189" s="20"/>
      <c r="M189" s="20"/>
      <c r="N189" s="20"/>
      <c r="O189" s="20"/>
      <c r="P189" s="20"/>
      <c r="Q189" s="20"/>
      <c r="R189" s="20"/>
      <c r="S189" s="20"/>
      <c r="T189" s="20"/>
      <c r="U189" s="20"/>
      <c r="V189" s="20"/>
      <c r="W189" s="20"/>
      <c r="X189" s="20"/>
      <c r="Y189" s="20"/>
      <c r="Z189" s="20"/>
    </row>
    <row r="190" spans="2:26" ht="15.75" hidden="1" customHeight="1">
      <c r="B190" s="20"/>
      <c r="C190" s="20"/>
      <c r="D190" s="70"/>
      <c r="E190" s="71"/>
      <c r="F190" s="28"/>
      <c r="G190" s="20"/>
      <c r="H190" s="20"/>
      <c r="I190" s="20"/>
      <c r="J190" s="20"/>
      <c r="K190" s="20"/>
      <c r="L190" s="20"/>
      <c r="M190" s="20"/>
      <c r="N190" s="20"/>
      <c r="O190" s="20"/>
      <c r="P190" s="20"/>
      <c r="Q190" s="20"/>
      <c r="R190" s="20"/>
      <c r="S190" s="20"/>
      <c r="T190" s="20"/>
      <c r="U190" s="20"/>
      <c r="V190" s="20"/>
      <c r="W190" s="20"/>
      <c r="X190" s="20"/>
      <c r="Y190" s="20"/>
      <c r="Z190" s="20"/>
    </row>
    <row r="191" spans="2:26" ht="15.75" hidden="1" customHeight="1">
      <c r="B191" s="20"/>
      <c r="C191" s="20"/>
      <c r="D191" s="70"/>
      <c r="E191" s="71"/>
      <c r="F191" s="28"/>
      <c r="G191" s="20"/>
      <c r="H191" s="20"/>
      <c r="I191" s="20"/>
      <c r="J191" s="20"/>
      <c r="K191" s="20"/>
      <c r="L191" s="20"/>
      <c r="M191" s="20"/>
      <c r="N191" s="20"/>
      <c r="O191" s="20"/>
      <c r="P191" s="20"/>
      <c r="Q191" s="20"/>
      <c r="R191" s="20"/>
      <c r="S191" s="20"/>
      <c r="T191" s="20"/>
      <c r="U191" s="20"/>
      <c r="V191" s="20"/>
      <c r="W191" s="20"/>
      <c r="X191" s="20"/>
      <c r="Y191" s="20"/>
      <c r="Z191" s="20"/>
    </row>
    <row r="192" spans="2:26" ht="15.75" hidden="1" customHeight="1">
      <c r="B192" s="20"/>
      <c r="C192" s="20"/>
      <c r="D192" s="70"/>
      <c r="E192" s="71"/>
      <c r="F192" s="28"/>
      <c r="G192" s="20"/>
      <c r="H192" s="20"/>
      <c r="I192" s="20"/>
      <c r="J192" s="20"/>
      <c r="K192" s="20"/>
      <c r="L192" s="20"/>
      <c r="M192" s="20"/>
      <c r="N192" s="20"/>
      <c r="O192" s="20"/>
      <c r="P192" s="20"/>
      <c r="Q192" s="20"/>
      <c r="R192" s="20"/>
      <c r="S192" s="20"/>
      <c r="T192" s="20"/>
      <c r="U192" s="20"/>
      <c r="V192" s="20"/>
      <c r="W192" s="20"/>
      <c r="X192" s="20"/>
      <c r="Y192" s="20"/>
      <c r="Z192" s="20"/>
    </row>
    <row r="193" spans="2:26" ht="15.75" hidden="1" customHeight="1">
      <c r="B193" s="20"/>
      <c r="C193" s="20"/>
      <c r="D193" s="70"/>
      <c r="E193" s="71"/>
      <c r="F193" s="28"/>
      <c r="G193" s="20"/>
      <c r="H193" s="20"/>
      <c r="I193" s="20"/>
      <c r="J193" s="20"/>
      <c r="K193" s="20"/>
      <c r="L193" s="20"/>
      <c r="M193" s="20"/>
      <c r="N193" s="20"/>
      <c r="O193" s="20"/>
      <c r="P193" s="20"/>
      <c r="Q193" s="20"/>
      <c r="R193" s="20"/>
      <c r="S193" s="20"/>
      <c r="T193" s="20"/>
      <c r="U193" s="20"/>
      <c r="V193" s="20"/>
      <c r="W193" s="20"/>
      <c r="X193" s="20"/>
      <c r="Y193" s="20"/>
      <c r="Z193" s="20"/>
    </row>
    <row r="194" spans="2:26" ht="15.75" hidden="1" customHeight="1">
      <c r="B194" s="20"/>
      <c r="C194" s="20"/>
      <c r="D194" s="70"/>
      <c r="E194" s="71"/>
      <c r="F194" s="28"/>
      <c r="G194" s="20"/>
      <c r="H194" s="20"/>
      <c r="I194" s="20"/>
      <c r="J194" s="20"/>
      <c r="K194" s="20"/>
      <c r="L194" s="20"/>
      <c r="M194" s="20"/>
      <c r="N194" s="20"/>
      <c r="O194" s="20"/>
      <c r="P194" s="20"/>
      <c r="Q194" s="20"/>
      <c r="R194" s="20"/>
      <c r="S194" s="20"/>
      <c r="T194" s="20"/>
      <c r="U194" s="20"/>
      <c r="V194" s="20"/>
      <c r="W194" s="20"/>
      <c r="X194" s="20"/>
      <c r="Y194" s="20"/>
      <c r="Z194" s="20"/>
    </row>
    <row r="195" spans="2:26" ht="15.75" hidden="1" customHeight="1">
      <c r="B195" s="20"/>
      <c r="C195" s="20"/>
      <c r="D195" s="70"/>
      <c r="E195" s="71"/>
      <c r="F195" s="28"/>
      <c r="G195" s="20"/>
      <c r="H195" s="20"/>
      <c r="I195" s="20"/>
      <c r="J195" s="20"/>
      <c r="K195" s="20"/>
      <c r="L195" s="20"/>
      <c r="M195" s="20"/>
      <c r="N195" s="20"/>
      <c r="O195" s="20"/>
      <c r="P195" s="20"/>
      <c r="Q195" s="20"/>
      <c r="R195" s="20"/>
      <c r="S195" s="20"/>
      <c r="T195" s="20"/>
      <c r="U195" s="20"/>
      <c r="V195" s="20"/>
      <c r="W195" s="20"/>
      <c r="X195" s="20"/>
      <c r="Y195" s="20"/>
      <c r="Z195" s="20"/>
    </row>
    <row r="196" spans="2:26" ht="15.75" hidden="1" customHeight="1">
      <c r="B196" s="20"/>
      <c r="C196" s="20"/>
      <c r="D196" s="70"/>
      <c r="E196" s="71"/>
      <c r="F196" s="28"/>
      <c r="G196" s="20"/>
      <c r="H196" s="20"/>
      <c r="I196" s="20"/>
      <c r="J196" s="20"/>
      <c r="K196" s="20"/>
      <c r="L196" s="20"/>
      <c r="M196" s="20"/>
      <c r="N196" s="20"/>
      <c r="O196" s="20"/>
      <c r="P196" s="20"/>
      <c r="Q196" s="20"/>
      <c r="R196" s="20"/>
      <c r="S196" s="20"/>
      <c r="T196" s="20"/>
      <c r="U196" s="20"/>
      <c r="V196" s="20"/>
      <c r="W196" s="20"/>
      <c r="X196" s="20"/>
      <c r="Y196" s="20"/>
      <c r="Z196" s="20"/>
    </row>
    <row r="197" spans="2:26" ht="15.75" hidden="1" customHeight="1">
      <c r="B197" s="20"/>
      <c r="C197" s="20"/>
      <c r="D197" s="70"/>
      <c r="E197" s="71"/>
      <c r="F197" s="28"/>
      <c r="G197" s="20"/>
      <c r="H197" s="20"/>
      <c r="I197" s="20"/>
      <c r="J197" s="20"/>
      <c r="K197" s="20"/>
      <c r="L197" s="20"/>
      <c r="M197" s="20"/>
      <c r="N197" s="20"/>
      <c r="O197" s="20"/>
      <c r="P197" s="20"/>
      <c r="Q197" s="20"/>
      <c r="R197" s="20"/>
      <c r="S197" s="20"/>
      <c r="T197" s="20"/>
      <c r="U197" s="20"/>
      <c r="V197" s="20"/>
      <c r="W197" s="20"/>
      <c r="X197" s="20"/>
      <c r="Y197" s="20"/>
      <c r="Z197" s="20"/>
    </row>
    <row r="198" spans="2:26" ht="15.75" hidden="1" customHeight="1">
      <c r="B198" s="20"/>
      <c r="C198" s="20"/>
      <c r="D198" s="70"/>
      <c r="E198" s="71"/>
      <c r="F198" s="28"/>
      <c r="G198" s="20"/>
      <c r="H198" s="20"/>
      <c r="I198" s="20"/>
      <c r="J198" s="20"/>
      <c r="K198" s="20"/>
      <c r="L198" s="20"/>
      <c r="M198" s="20"/>
      <c r="N198" s="20"/>
      <c r="O198" s="20"/>
      <c r="P198" s="20"/>
      <c r="Q198" s="20"/>
      <c r="R198" s="20"/>
      <c r="S198" s="20"/>
      <c r="T198" s="20"/>
      <c r="U198" s="20"/>
      <c r="V198" s="20"/>
      <c r="W198" s="20"/>
      <c r="X198" s="20"/>
      <c r="Y198" s="20"/>
      <c r="Z198" s="20"/>
    </row>
    <row r="199" spans="2:26" ht="15.75" hidden="1" customHeight="1">
      <c r="B199" s="20"/>
      <c r="C199" s="20"/>
      <c r="D199" s="70"/>
      <c r="E199" s="71"/>
      <c r="F199" s="28"/>
      <c r="G199" s="20"/>
      <c r="H199" s="20"/>
      <c r="I199" s="20"/>
      <c r="J199" s="20"/>
      <c r="K199" s="20"/>
      <c r="L199" s="20"/>
      <c r="M199" s="20"/>
      <c r="N199" s="20"/>
      <c r="O199" s="20"/>
      <c r="P199" s="20"/>
      <c r="Q199" s="20"/>
      <c r="R199" s="20"/>
      <c r="S199" s="20"/>
      <c r="T199" s="20"/>
      <c r="U199" s="20"/>
      <c r="V199" s="20"/>
      <c r="W199" s="20"/>
      <c r="X199" s="20"/>
      <c r="Y199" s="20"/>
      <c r="Z199" s="20"/>
    </row>
    <row r="200" spans="2:26" ht="15.75" hidden="1" customHeight="1">
      <c r="B200" s="20"/>
      <c r="C200" s="20"/>
      <c r="D200" s="70"/>
      <c r="E200" s="71"/>
      <c r="F200" s="28"/>
      <c r="G200" s="20"/>
      <c r="H200" s="20"/>
      <c r="I200" s="20"/>
      <c r="J200" s="20"/>
      <c r="K200" s="20"/>
      <c r="L200" s="20"/>
      <c r="M200" s="20"/>
      <c r="N200" s="20"/>
      <c r="O200" s="20"/>
      <c r="P200" s="20"/>
      <c r="Q200" s="20"/>
      <c r="R200" s="20"/>
      <c r="S200" s="20"/>
      <c r="T200" s="20"/>
      <c r="U200" s="20"/>
      <c r="V200" s="20"/>
      <c r="W200" s="20"/>
      <c r="X200" s="20"/>
      <c r="Y200" s="20"/>
      <c r="Z200" s="20"/>
    </row>
    <row r="201" spans="2:26" ht="15.75" hidden="1" customHeight="1">
      <c r="B201" s="20"/>
      <c r="C201" s="20"/>
      <c r="D201" s="70"/>
      <c r="E201" s="71"/>
      <c r="F201" s="28"/>
      <c r="G201" s="20"/>
      <c r="H201" s="20"/>
      <c r="I201" s="20"/>
      <c r="J201" s="20"/>
      <c r="K201" s="20"/>
      <c r="L201" s="20"/>
      <c r="M201" s="20"/>
      <c r="N201" s="20"/>
      <c r="O201" s="20"/>
      <c r="P201" s="20"/>
      <c r="Q201" s="20"/>
      <c r="R201" s="20"/>
      <c r="S201" s="20"/>
      <c r="T201" s="20"/>
      <c r="U201" s="20"/>
      <c r="V201" s="20"/>
      <c r="W201" s="20"/>
      <c r="X201" s="20"/>
      <c r="Y201" s="20"/>
      <c r="Z201" s="20"/>
    </row>
    <row r="202" spans="2:26" ht="15.75" hidden="1" customHeight="1">
      <c r="B202" s="20"/>
      <c r="C202" s="20"/>
      <c r="D202" s="70"/>
      <c r="E202" s="71"/>
      <c r="F202" s="28"/>
      <c r="G202" s="20"/>
      <c r="H202" s="20"/>
      <c r="I202" s="20"/>
      <c r="J202" s="20"/>
      <c r="K202" s="20"/>
      <c r="L202" s="20"/>
      <c r="M202" s="20"/>
      <c r="N202" s="20"/>
      <c r="O202" s="20"/>
      <c r="P202" s="20"/>
      <c r="Q202" s="20"/>
      <c r="R202" s="20"/>
      <c r="S202" s="20"/>
      <c r="T202" s="20"/>
      <c r="U202" s="20"/>
      <c r="V202" s="20"/>
      <c r="W202" s="20"/>
      <c r="X202" s="20"/>
      <c r="Y202" s="20"/>
      <c r="Z202" s="20"/>
    </row>
    <row r="203" spans="2:26" ht="15.75" hidden="1" customHeight="1">
      <c r="B203" s="20"/>
      <c r="C203" s="20"/>
      <c r="D203" s="70"/>
      <c r="E203" s="71"/>
      <c r="F203" s="28"/>
      <c r="G203" s="20"/>
      <c r="H203" s="20"/>
      <c r="I203" s="20"/>
      <c r="J203" s="20"/>
      <c r="K203" s="20"/>
      <c r="L203" s="20"/>
      <c r="M203" s="20"/>
      <c r="N203" s="20"/>
      <c r="O203" s="20"/>
      <c r="P203" s="20"/>
      <c r="Q203" s="20"/>
      <c r="R203" s="20"/>
      <c r="S203" s="20"/>
      <c r="T203" s="20"/>
      <c r="U203" s="20"/>
      <c r="V203" s="20"/>
      <c r="W203" s="20"/>
      <c r="X203" s="20"/>
      <c r="Y203" s="20"/>
      <c r="Z203" s="20"/>
    </row>
    <row r="204" spans="2:26" ht="15.75" hidden="1" customHeight="1">
      <c r="B204" s="20"/>
      <c r="C204" s="20"/>
      <c r="D204" s="70"/>
      <c r="E204" s="71"/>
      <c r="F204" s="28"/>
      <c r="G204" s="20"/>
      <c r="H204" s="20"/>
      <c r="I204" s="20"/>
      <c r="J204" s="20"/>
      <c r="K204" s="20"/>
      <c r="L204" s="20"/>
      <c r="M204" s="20"/>
      <c r="N204" s="20"/>
      <c r="O204" s="20"/>
      <c r="P204" s="20"/>
      <c r="Q204" s="20"/>
      <c r="R204" s="20"/>
      <c r="S204" s="20"/>
      <c r="T204" s="20"/>
      <c r="U204" s="20"/>
      <c r="V204" s="20"/>
      <c r="W204" s="20"/>
      <c r="X204" s="20"/>
      <c r="Y204" s="20"/>
      <c r="Z204" s="20"/>
    </row>
    <row r="205" spans="2:26" ht="15.75" hidden="1" customHeight="1">
      <c r="B205" s="20"/>
      <c r="C205" s="20"/>
      <c r="D205" s="70"/>
      <c r="E205" s="71"/>
      <c r="F205" s="28"/>
      <c r="G205" s="20"/>
      <c r="H205" s="20"/>
      <c r="I205" s="20"/>
      <c r="J205" s="20"/>
      <c r="K205" s="20"/>
      <c r="L205" s="20"/>
      <c r="M205" s="20"/>
      <c r="N205" s="20"/>
      <c r="O205" s="20"/>
      <c r="P205" s="20"/>
      <c r="Q205" s="20"/>
      <c r="R205" s="20"/>
      <c r="S205" s="20"/>
      <c r="T205" s="20"/>
      <c r="U205" s="20"/>
      <c r="V205" s="20"/>
      <c r="W205" s="20"/>
      <c r="X205" s="20"/>
      <c r="Y205" s="20"/>
      <c r="Z205" s="20"/>
    </row>
    <row r="206" spans="2:26" ht="15.75" hidden="1" customHeight="1">
      <c r="B206" s="20"/>
      <c r="C206" s="20"/>
      <c r="D206" s="70"/>
      <c r="E206" s="71"/>
      <c r="F206" s="28"/>
      <c r="G206" s="20"/>
      <c r="H206" s="20"/>
      <c r="I206" s="20"/>
      <c r="J206" s="20"/>
      <c r="K206" s="20"/>
      <c r="L206" s="20"/>
      <c r="M206" s="20"/>
      <c r="N206" s="20"/>
      <c r="O206" s="20"/>
      <c r="P206" s="20"/>
      <c r="Q206" s="20"/>
      <c r="R206" s="20"/>
      <c r="S206" s="20"/>
      <c r="T206" s="20"/>
      <c r="U206" s="20"/>
      <c r="V206" s="20"/>
      <c r="W206" s="20"/>
      <c r="X206" s="20"/>
      <c r="Y206" s="20"/>
      <c r="Z206" s="20"/>
    </row>
    <row r="207" spans="2:26" ht="15.75" hidden="1" customHeight="1">
      <c r="B207" s="20"/>
      <c r="C207" s="20"/>
      <c r="D207" s="70"/>
      <c r="E207" s="71"/>
      <c r="F207" s="28"/>
      <c r="G207" s="20"/>
      <c r="H207" s="20"/>
      <c r="I207" s="20"/>
      <c r="J207" s="20"/>
      <c r="K207" s="20"/>
      <c r="L207" s="20"/>
      <c r="M207" s="20"/>
      <c r="N207" s="20"/>
      <c r="O207" s="20"/>
      <c r="P207" s="20"/>
      <c r="Q207" s="20"/>
      <c r="R207" s="20"/>
      <c r="S207" s="20"/>
      <c r="T207" s="20"/>
      <c r="U207" s="20"/>
      <c r="V207" s="20"/>
      <c r="W207" s="20"/>
      <c r="X207" s="20"/>
      <c r="Y207" s="20"/>
      <c r="Z207" s="20"/>
    </row>
    <row r="208" spans="2:26" ht="15.75" hidden="1" customHeight="1">
      <c r="B208" s="20"/>
      <c r="C208" s="20"/>
      <c r="D208" s="70"/>
      <c r="E208" s="71"/>
      <c r="F208" s="28"/>
      <c r="G208" s="20"/>
      <c r="H208" s="20"/>
      <c r="I208" s="20"/>
      <c r="J208" s="20"/>
      <c r="K208" s="20"/>
      <c r="L208" s="20"/>
      <c r="M208" s="20"/>
      <c r="N208" s="20"/>
      <c r="O208" s="20"/>
      <c r="P208" s="20"/>
      <c r="Q208" s="20"/>
      <c r="R208" s="20"/>
      <c r="S208" s="20"/>
      <c r="T208" s="20"/>
      <c r="U208" s="20"/>
      <c r="V208" s="20"/>
      <c r="W208" s="20"/>
      <c r="X208" s="20"/>
      <c r="Y208" s="20"/>
      <c r="Z208" s="20"/>
    </row>
    <row r="209" spans="2:26" ht="15.75" hidden="1" customHeight="1">
      <c r="B209" s="20"/>
      <c r="C209" s="20"/>
      <c r="D209" s="70"/>
      <c r="E209" s="71"/>
      <c r="F209" s="28"/>
      <c r="G209" s="20"/>
      <c r="H209" s="20"/>
      <c r="I209" s="20"/>
      <c r="J209" s="20"/>
      <c r="K209" s="20"/>
      <c r="L209" s="20"/>
      <c r="M209" s="20"/>
      <c r="N209" s="20"/>
      <c r="O209" s="20"/>
      <c r="P209" s="20"/>
      <c r="Q209" s="20"/>
      <c r="R209" s="20"/>
      <c r="S209" s="20"/>
      <c r="T209" s="20"/>
      <c r="U209" s="20"/>
      <c r="V209" s="20"/>
      <c r="W209" s="20"/>
      <c r="X209" s="20"/>
      <c r="Y209" s="20"/>
      <c r="Z209" s="20"/>
    </row>
    <row r="210" spans="2:26" ht="15.75" hidden="1" customHeight="1">
      <c r="B210" s="20"/>
      <c r="C210" s="20"/>
      <c r="D210" s="70"/>
      <c r="E210" s="71"/>
      <c r="F210" s="28"/>
      <c r="G210" s="20"/>
      <c r="H210" s="20"/>
      <c r="I210" s="20"/>
      <c r="J210" s="20"/>
      <c r="K210" s="20"/>
      <c r="L210" s="20"/>
      <c r="M210" s="20"/>
      <c r="N210" s="20"/>
      <c r="O210" s="20"/>
      <c r="P210" s="20"/>
      <c r="Q210" s="20"/>
      <c r="R210" s="20"/>
      <c r="S210" s="20"/>
      <c r="T210" s="20"/>
      <c r="U210" s="20"/>
      <c r="V210" s="20"/>
      <c r="W210" s="20"/>
      <c r="X210" s="20"/>
      <c r="Y210" s="20"/>
      <c r="Z210" s="20"/>
    </row>
    <row r="211" spans="2:26" ht="15.75" hidden="1" customHeight="1">
      <c r="B211" s="20"/>
      <c r="C211" s="20"/>
      <c r="D211" s="70"/>
      <c r="E211" s="71"/>
      <c r="F211" s="28"/>
      <c r="G211" s="20"/>
      <c r="H211" s="20"/>
      <c r="I211" s="20"/>
      <c r="J211" s="20"/>
      <c r="K211" s="20"/>
      <c r="L211" s="20"/>
      <c r="M211" s="20"/>
      <c r="N211" s="20"/>
      <c r="O211" s="20"/>
      <c r="P211" s="20"/>
      <c r="Q211" s="20"/>
      <c r="R211" s="20"/>
      <c r="S211" s="20"/>
      <c r="T211" s="20"/>
      <c r="U211" s="20"/>
      <c r="V211" s="20"/>
      <c r="W211" s="20"/>
      <c r="X211" s="20"/>
      <c r="Y211" s="20"/>
      <c r="Z211" s="20"/>
    </row>
    <row r="212" spans="2:26" ht="15.75" hidden="1" customHeight="1">
      <c r="B212" s="20"/>
      <c r="C212" s="20"/>
      <c r="D212" s="70"/>
      <c r="E212" s="71"/>
      <c r="F212" s="28"/>
      <c r="G212" s="20"/>
      <c r="H212" s="20"/>
      <c r="I212" s="20"/>
      <c r="J212" s="20"/>
      <c r="K212" s="20"/>
      <c r="L212" s="20"/>
      <c r="M212" s="20"/>
      <c r="N212" s="20"/>
      <c r="O212" s="20"/>
      <c r="P212" s="20"/>
      <c r="Q212" s="20"/>
      <c r="R212" s="20"/>
      <c r="S212" s="20"/>
      <c r="T212" s="20"/>
      <c r="U212" s="20"/>
      <c r="V212" s="20"/>
      <c r="W212" s="20"/>
      <c r="X212" s="20"/>
      <c r="Y212" s="20"/>
      <c r="Z212" s="20"/>
    </row>
    <row r="213" spans="2:26" ht="15.75" hidden="1" customHeight="1">
      <c r="B213" s="20"/>
      <c r="C213" s="20"/>
      <c r="D213" s="70"/>
      <c r="E213" s="71"/>
      <c r="F213" s="28"/>
      <c r="G213" s="20"/>
      <c r="H213" s="20"/>
      <c r="I213" s="20"/>
      <c r="J213" s="20"/>
      <c r="K213" s="20"/>
      <c r="L213" s="20"/>
      <c r="M213" s="20"/>
      <c r="N213" s="20"/>
      <c r="O213" s="20"/>
      <c r="P213" s="20"/>
      <c r="Q213" s="20"/>
      <c r="R213" s="20"/>
      <c r="S213" s="20"/>
      <c r="T213" s="20"/>
      <c r="U213" s="20"/>
      <c r="V213" s="20"/>
      <c r="W213" s="20"/>
      <c r="X213" s="20"/>
      <c r="Y213" s="20"/>
      <c r="Z213" s="20"/>
    </row>
    <row r="214" spans="2:26" ht="15.75" hidden="1" customHeight="1">
      <c r="B214" s="20"/>
      <c r="C214" s="20"/>
      <c r="D214" s="70"/>
      <c r="E214" s="71"/>
      <c r="F214" s="28"/>
      <c r="G214" s="20"/>
      <c r="H214" s="20"/>
      <c r="I214" s="20"/>
      <c r="J214" s="20"/>
      <c r="K214" s="20"/>
      <c r="L214" s="20"/>
      <c r="M214" s="20"/>
      <c r="N214" s="20"/>
      <c r="O214" s="20"/>
      <c r="P214" s="20"/>
      <c r="Q214" s="20"/>
      <c r="R214" s="20"/>
      <c r="S214" s="20"/>
      <c r="T214" s="20"/>
      <c r="U214" s="20"/>
      <c r="V214" s="20"/>
      <c r="W214" s="20"/>
      <c r="X214" s="20"/>
      <c r="Y214" s="20"/>
      <c r="Z214" s="20"/>
    </row>
    <row r="215" spans="2:26" ht="15.75" hidden="1" customHeight="1">
      <c r="B215" s="20"/>
      <c r="C215" s="20"/>
      <c r="D215" s="70"/>
      <c r="E215" s="71"/>
      <c r="F215" s="28"/>
      <c r="G215" s="20"/>
      <c r="H215" s="20"/>
      <c r="I215" s="20"/>
      <c r="J215" s="20"/>
      <c r="K215" s="20"/>
      <c r="L215" s="20"/>
      <c r="M215" s="20"/>
      <c r="N215" s="20"/>
      <c r="O215" s="20"/>
      <c r="P215" s="20"/>
      <c r="Q215" s="20"/>
      <c r="R215" s="20"/>
      <c r="S215" s="20"/>
      <c r="T215" s="20"/>
      <c r="U215" s="20"/>
      <c r="V215" s="20"/>
      <c r="W215" s="20"/>
      <c r="X215" s="20"/>
      <c r="Y215" s="20"/>
      <c r="Z215" s="20"/>
    </row>
    <row r="216" spans="2:26" ht="15.75" hidden="1" customHeight="1">
      <c r="B216" s="20"/>
      <c r="C216" s="20"/>
      <c r="D216" s="70"/>
      <c r="E216" s="71"/>
      <c r="F216" s="28"/>
      <c r="G216" s="20"/>
      <c r="H216" s="20"/>
      <c r="I216" s="20"/>
      <c r="J216" s="20"/>
      <c r="K216" s="20"/>
      <c r="L216" s="20"/>
      <c r="M216" s="20"/>
      <c r="N216" s="20"/>
      <c r="O216" s="20"/>
      <c r="P216" s="20"/>
      <c r="Q216" s="20"/>
      <c r="R216" s="20"/>
      <c r="S216" s="20"/>
      <c r="T216" s="20"/>
      <c r="U216" s="20"/>
      <c r="V216" s="20"/>
      <c r="W216" s="20"/>
      <c r="X216" s="20"/>
      <c r="Y216" s="20"/>
      <c r="Z216" s="20"/>
    </row>
    <row r="217" spans="2:26" ht="15.75" hidden="1" customHeight="1">
      <c r="B217" s="20"/>
      <c r="C217" s="20"/>
      <c r="D217" s="70"/>
      <c r="E217" s="71"/>
      <c r="F217" s="28"/>
      <c r="G217" s="20"/>
      <c r="H217" s="20"/>
      <c r="I217" s="20"/>
      <c r="J217" s="20"/>
      <c r="K217" s="20"/>
      <c r="L217" s="20"/>
      <c r="M217" s="20"/>
      <c r="N217" s="20"/>
      <c r="O217" s="20"/>
      <c r="P217" s="20"/>
      <c r="Q217" s="20"/>
      <c r="R217" s="20"/>
      <c r="S217" s="20"/>
      <c r="T217" s="20"/>
      <c r="U217" s="20"/>
      <c r="V217" s="20"/>
      <c r="W217" s="20"/>
      <c r="X217" s="20"/>
      <c r="Y217" s="20"/>
      <c r="Z217" s="20"/>
    </row>
    <row r="218" spans="2:26" ht="15.75" hidden="1" customHeight="1">
      <c r="B218" s="20"/>
      <c r="C218" s="20"/>
      <c r="D218" s="70"/>
      <c r="E218" s="71"/>
      <c r="F218" s="28"/>
      <c r="G218" s="20"/>
      <c r="H218" s="20"/>
      <c r="I218" s="20"/>
      <c r="J218" s="20"/>
      <c r="K218" s="20"/>
      <c r="L218" s="20"/>
      <c r="M218" s="20"/>
      <c r="N218" s="20"/>
      <c r="O218" s="20"/>
      <c r="P218" s="20"/>
      <c r="Q218" s="20"/>
      <c r="R218" s="20"/>
      <c r="S218" s="20"/>
      <c r="T218" s="20"/>
      <c r="U218" s="20"/>
      <c r="V218" s="20"/>
      <c r="W218" s="20"/>
      <c r="X218" s="20"/>
      <c r="Y218" s="20"/>
      <c r="Z218" s="20"/>
    </row>
    <row r="219" spans="2:26" ht="15.75" hidden="1" customHeight="1">
      <c r="B219" s="20"/>
      <c r="C219" s="20"/>
      <c r="D219" s="70"/>
      <c r="E219" s="71"/>
      <c r="F219" s="28"/>
      <c r="G219" s="20"/>
      <c r="H219" s="20"/>
      <c r="I219" s="20"/>
      <c r="J219" s="20"/>
      <c r="K219" s="20"/>
      <c r="L219" s="20"/>
      <c r="M219" s="20"/>
      <c r="N219" s="20"/>
      <c r="O219" s="20"/>
      <c r="P219" s="20"/>
      <c r="Q219" s="20"/>
      <c r="R219" s="20"/>
      <c r="S219" s="20"/>
      <c r="T219" s="20"/>
      <c r="U219" s="20"/>
      <c r="V219" s="20"/>
      <c r="W219" s="20"/>
      <c r="X219" s="20"/>
      <c r="Y219" s="20"/>
      <c r="Z219" s="20"/>
    </row>
    <row r="220" spans="2:26" ht="15.75" hidden="1" customHeight="1">
      <c r="B220" s="20"/>
      <c r="C220" s="20"/>
      <c r="D220" s="70"/>
      <c r="E220" s="71"/>
      <c r="F220" s="28"/>
      <c r="G220" s="20"/>
      <c r="H220" s="20"/>
      <c r="I220" s="20"/>
      <c r="J220" s="20"/>
      <c r="K220" s="20"/>
      <c r="L220" s="20"/>
      <c r="M220" s="20"/>
      <c r="N220" s="20"/>
      <c r="O220" s="20"/>
      <c r="P220" s="20"/>
      <c r="Q220" s="20"/>
      <c r="R220" s="20"/>
      <c r="S220" s="20"/>
      <c r="T220" s="20"/>
      <c r="U220" s="20"/>
      <c r="V220" s="20"/>
      <c r="W220" s="20"/>
      <c r="X220" s="20"/>
      <c r="Y220" s="20"/>
      <c r="Z220" s="20"/>
    </row>
    <row r="221" spans="2:26" ht="15.75" hidden="1" customHeight="1">
      <c r="B221" s="20"/>
      <c r="C221" s="20"/>
      <c r="D221" s="70"/>
      <c r="E221" s="71"/>
      <c r="F221" s="28"/>
      <c r="G221" s="20"/>
      <c r="H221" s="20"/>
      <c r="I221" s="20"/>
      <c r="J221" s="20"/>
      <c r="K221" s="20"/>
      <c r="L221" s="20"/>
      <c r="M221" s="20"/>
      <c r="N221" s="20"/>
      <c r="O221" s="20"/>
      <c r="P221" s="20"/>
      <c r="Q221" s="20"/>
      <c r="R221" s="20"/>
      <c r="S221" s="20"/>
      <c r="T221" s="20"/>
      <c r="U221" s="20"/>
      <c r="V221" s="20"/>
      <c r="W221" s="20"/>
      <c r="X221" s="20"/>
      <c r="Y221" s="20"/>
      <c r="Z221" s="20"/>
    </row>
    <row r="222" spans="2:26" ht="15.75" hidden="1" customHeight="1">
      <c r="B222" s="20"/>
      <c r="C222" s="20"/>
      <c r="D222" s="70"/>
      <c r="E222" s="71"/>
      <c r="F222" s="28"/>
      <c r="G222" s="20"/>
      <c r="H222" s="20"/>
      <c r="I222" s="20"/>
      <c r="J222" s="20"/>
      <c r="K222" s="20"/>
      <c r="L222" s="20"/>
      <c r="M222" s="20"/>
      <c r="N222" s="20"/>
      <c r="O222" s="20"/>
      <c r="P222" s="20"/>
      <c r="Q222" s="20"/>
      <c r="R222" s="20"/>
      <c r="S222" s="20"/>
      <c r="T222" s="20"/>
      <c r="U222" s="20"/>
      <c r="V222" s="20"/>
      <c r="W222" s="20"/>
      <c r="X222" s="20"/>
      <c r="Y222" s="20"/>
      <c r="Z222" s="20"/>
    </row>
    <row r="223" spans="2:26" ht="15.75" hidden="1" customHeight="1">
      <c r="B223" s="20"/>
      <c r="C223" s="20"/>
      <c r="D223" s="70"/>
      <c r="E223" s="71"/>
      <c r="F223" s="28"/>
      <c r="G223" s="20"/>
      <c r="H223" s="20"/>
      <c r="I223" s="20"/>
      <c r="J223" s="20"/>
      <c r="K223" s="20"/>
      <c r="L223" s="20"/>
      <c r="M223" s="20"/>
      <c r="N223" s="20"/>
      <c r="O223" s="20"/>
      <c r="P223" s="20"/>
      <c r="Q223" s="20"/>
      <c r="R223" s="20"/>
      <c r="S223" s="20"/>
      <c r="T223" s="20"/>
      <c r="U223" s="20"/>
      <c r="V223" s="20"/>
      <c r="W223" s="20"/>
      <c r="X223" s="20"/>
      <c r="Y223" s="20"/>
      <c r="Z223" s="20"/>
    </row>
    <row r="224" spans="2:26" ht="15.75" hidden="1" customHeight="1">
      <c r="B224" s="20"/>
      <c r="C224" s="20"/>
      <c r="D224" s="70"/>
      <c r="E224" s="71"/>
      <c r="F224" s="28"/>
      <c r="G224" s="20"/>
      <c r="H224" s="20"/>
      <c r="I224" s="20"/>
      <c r="J224" s="20"/>
      <c r="K224" s="20"/>
      <c r="L224" s="20"/>
      <c r="M224" s="20"/>
      <c r="N224" s="20"/>
      <c r="O224" s="20"/>
      <c r="P224" s="20"/>
      <c r="Q224" s="20"/>
      <c r="R224" s="20"/>
      <c r="S224" s="20"/>
      <c r="T224" s="20"/>
      <c r="U224" s="20"/>
      <c r="V224" s="20"/>
      <c r="W224" s="20"/>
      <c r="X224" s="20"/>
      <c r="Y224" s="20"/>
      <c r="Z224" s="20"/>
    </row>
    <row r="225" spans="2:26" ht="15.75" hidden="1" customHeight="1">
      <c r="B225" s="20"/>
      <c r="C225" s="20"/>
      <c r="D225" s="70"/>
      <c r="E225" s="71"/>
      <c r="F225" s="28"/>
      <c r="G225" s="20"/>
      <c r="H225" s="20"/>
      <c r="I225" s="20"/>
      <c r="J225" s="20"/>
      <c r="K225" s="20"/>
      <c r="L225" s="20"/>
      <c r="M225" s="20"/>
      <c r="N225" s="20"/>
      <c r="O225" s="20"/>
      <c r="P225" s="20"/>
      <c r="Q225" s="20"/>
      <c r="R225" s="20"/>
      <c r="S225" s="20"/>
      <c r="T225" s="20"/>
      <c r="U225" s="20"/>
      <c r="V225" s="20"/>
      <c r="W225" s="20"/>
      <c r="X225" s="20"/>
      <c r="Y225" s="20"/>
      <c r="Z225" s="20"/>
    </row>
    <row r="226" spans="2:26" ht="15.75" hidden="1" customHeight="1">
      <c r="B226" s="20"/>
      <c r="C226" s="20"/>
      <c r="D226" s="70"/>
      <c r="E226" s="71"/>
      <c r="F226" s="28"/>
      <c r="G226" s="20"/>
      <c r="H226" s="20"/>
      <c r="I226" s="20"/>
      <c r="J226" s="20"/>
      <c r="K226" s="20"/>
      <c r="L226" s="20"/>
      <c r="M226" s="20"/>
      <c r="N226" s="20"/>
      <c r="O226" s="20"/>
      <c r="P226" s="20"/>
      <c r="Q226" s="20"/>
      <c r="R226" s="20"/>
      <c r="S226" s="20"/>
      <c r="T226" s="20"/>
      <c r="U226" s="20"/>
      <c r="V226" s="20"/>
      <c r="W226" s="20"/>
      <c r="X226" s="20"/>
      <c r="Y226" s="20"/>
      <c r="Z226" s="20"/>
    </row>
    <row r="227" spans="2:26" ht="15.75" hidden="1" customHeight="1">
      <c r="B227" s="20"/>
      <c r="C227" s="20"/>
      <c r="D227" s="70"/>
      <c r="E227" s="71"/>
      <c r="F227" s="28"/>
      <c r="G227" s="20"/>
      <c r="H227" s="20"/>
      <c r="I227" s="20"/>
      <c r="J227" s="20"/>
      <c r="K227" s="20"/>
      <c r="L227" s="20"/>
      <c r="M227" s="20"/>
      <c r="N227" s="20"/>
      <c r="O227" s="20"/>
      <c r="P227" s="20"/>
      <c r="Q227" s="20"/>
      <c r="R227" s="20"/>
      <c r="S227" s="20"/>
      <c r="T227" s="20"/>
      <c r="U227" s="20"/>
      <c r="V227" s="20"/>
      <c r="W227" s="20"/>
      <c r="X227" s="20"/>
      <c r="Y227" s="20"/>
      <c r="Z227" s="20"/>
    </row>
    <row r="228" spans="2:26" ht="15.75" hidden="1" customHeight="1">
      <c r="B228" s="20"/>
      <c r="C228" s="20"/>
      <c r="D228" s="70"/>
      <c r="E228" s="71"/>
      <c r="F228" s="28"/>
      <c r="G228" s="20"/>
      <c r="H228" s="20"/>
      <c r="I228" s="20"/>
      <c r="J228" s="20"/>
      <c r="K228" s="20"/>
      <c r="L228" s="20"/>
      <c r="M228" s="20"/>
      <c r="N228" s="20"/>
      <c r="O228" s="20"/>
      <c r="P228" s="20"/>
      <c r="Q228" s="20"/>
      <c r="R228" s="20"/>
      <c r="S228" s="20"/>
      <c r="T228" s="20"/>
      <c r="U228" s="20"/>
      <c r="V228" s="20"/>
      <c r="W228" s="20"/>
      <c r="X228" s="20"/>
      <c r="Y228" s="20"/>
      <c r="Z228" s="20"/>
    </row>
    <row r="229" spans="2:26" ht="15.75" hidden="1" customHeight="1">
      <c r="B229" s="20"/>
      <c r="C229" s="20"/>
      <c r="D229" s="70"/>
      <c r="E229" s="71"/>
      <c r="F229" s="28"/>
      <c r="G229" s="20"/>
      <c r="H229" s="20"/>
      <c r="I229" s="20"/>
      <c r="J229" s="20"/>
      <c r="K229" s="20"/>
      <c r="L229" s="20"/>
      <c r="M229" s="20"/>
      <c r="N229" s="20"/>
      <c r="O229" s="20"/>
      <c r="P229" s="20"/>
      <c r="Q229" s="20"/>
      <c r="R229" s="20"/>
      <c r="S229" s="20"/>
      <c r="T229" s="20"/>
      <c r="U229" s="20"/>
      <c r="V229" s="20"/>
      <c r="W229" s="20"/>
      <c r="X229" s="20"/>
      <c r="Y229" s="20"/>
      <c r="Z229" s="20"/>
    </row>
    <row r="230" spans="2:26" ht="15.75" hidden="1" customHeight="1">
      <c r="B230" s="20"/>
      <c r="C230" s="20"/>
      <c r="D230" s="70"/>
      <c r="E230" s="71"/>
      <c r="F230" s="28"/>
      <c r="G230" s="20"/>
      <c r="H230" s="20"/>
      <c r="I230" s="20"/>
      <c r="J230" s="20"/>
      <c r="K230" s="20"/>
      <c r="L230" s="20"/>
      <c r="M230" s="20"/>
      <c r="N230" s="20"/>
      <c r="O230" s="20"/>
      <c r="P230" s="20"/>
      <c r="Q230" s="20"/>
      <c r="R230" s="20"/>
      <c r="S230" s="20"/>
      <c r="T230" s="20"/>
      <c r="U230" s="20"/>
      <c r="V230" s="20"/>
      <c r="W230" s="20"/>
      <c r="X230" s="20"/>
      <c r="Y230" s="20"/>
      <c r="Z230" s="20"/>
    </row>
    <row r="231" spans="2:26" ht="15.75" hidden="1" customHeight="1">
      <c r="B231" s="20"/>
      <c r="C231" s="20"/>
      <c r="D231" s="70"/>
      <c r="E231" s="71"/>
      <c r="F231" s="28"/>
      <c r="G231" s="20"/>
      <c r="H231" s="20"/>
      <c r="I231" s="20"/>
      <c r="J231" s="20"/>
      <c r="K231" s="20"/>
      <c r="L231" s="20"/>
      <c r="M231" s="20"/>
      <c r="N231" s="20"/>
      <c r="O231" s="20"/>
      <c r="P231" s="20"/>
      <c r="Q231" s="20"/>
      <c r="R231" s="20"/>
      <c r="S231" s="20"/>
      <c r="T231" s="20"/>
      <c r="U231" s="20"/>
      <c r="V231" s="20"/>
      <c r="W231" s="20"/>
      <c r="X231" s="20"/>
      <c r="Y231" s="20"/>
      <c r="Z231" s="20"/>
    </row>
    <row r="232" spans="2:26" ht="15.75" hidden="1" customHeight="1">
      <c r="B232" s="20"/>
      <c r="C232" s="20"/>
      <c r="D232" s="70"/>
      <c r="E232" s="71"/>
      <c r="F232" s="28"/>
      <c r="G232" s="20"/>
      <c r="H232" s="20"/>
      <c r="I232" s="20"/>
      <c r="J232" s="20"/>
      <c r="K232" s="20"/>
      <c r="L232" s="20"/>
      <c r="M232" s="20"/>
      <c r="N232" s="20"/>
      <c r="O232" s="20"/>
      <c r="P232" s="20"/>
      <c r="Q232" s="20"/>
      <c r="R232" s="20"/>
      <c r="S232" s="20"/>
      <c r="T232" s="20"/>
      <c r="U232" s="20"/>
      <c r="V232" s="20"/>
      <c r="W232" s="20"/>
      <c r="X232" s="20"/>
      <c r="Y232" s="20"/>
      <c r="Z232" s="20"/>
    </row>
    <row r="233" spans="2:26" ht="15.75" hidden="1" customHeight="1">
      <c r="B233" s="20"/>
      <c r="C233" s="20"/>
      <c r="D233" s="70"/>
      <c r="E233" s="71"/>
      <c r="F233" s="28"/>
      <c r="G233" s="20"/>
      <c r="H233" s="20"/>
      <c r="I233" s="20"/>
      <c r="J233" s="20"/>
      <c r="K233" s="20"/>
      <c r="L233" s="20"/>
      <c r="M233" s="20"/>
      <c r="N233" s="20"/>
      <c r="O233" s="20"/>
      <c r="P233" s="20"/>
      <c r="Q233" s="20"/>
      <c r="R233" s="20"/>
      <c r="S233" s="20"/>
      <c r="T233" s="20"/>
      <c r="U233" s="20"/>
      <c r="V233" s="20"/>
      <c r="W233" s="20"/>
      <c r="X233" s="20"/>
      <c r="Y233" s="20"/>
      <c r="Z233" s="20"/>
    </row>
    <row r="234" spans="2:26" ht="15.75" hidden="1" customHeight="1">
      <c r="B234" s="20"/>
      <c r="C234" s="20"/>
      <c r="D234" s="70"/>
      <c r="E234" s="71"/>
      <c r="F234" s="28"/>
      <c r="G234" s="20"/>
      <c r="H234" s="20"/>
      <c r="I234" s="20"/>
      <c r="J234" s="20"/>
      <c r="K234" s="20"/>
      <c r="L234" s="20"/>
      <c r="M234" s="20"/>
      <c r="N234" s="20"/>
      <c r="O234" s="20"/>
      <c r="P234" s="20"/>
      <c r="Q234" s="20"/>
      <c r="R234" s="20"/>
      <c r="S234" s="20"/>
      <c r="T234" s="20"/>
      <c r="U234" s="20"/>
      <c r="V234" s="20"/>
      <c r="W234" s="20"/>
      <c r="X234" s="20"/>
      <c r="Y234" s="20"/>
      <c r="Z234" s="20"/>
    </row>
    <row r="235" spans="2:26" ht="15.75" hidden="1" customHeight="1">
      <c r="B235" s="20"/>
      <c r="C235" s="20"/>
      <c r="D235" s="70"/>
      <c r="E235" s="71"/>
      <c r="F235" s="28"/>
      <c r="G235" s="20"/>
      <c r="H235" s="20"/>
      <c r="I235" s="20"/>
      <c r="J235" s="20"/>
      <c r="K235" s="20"/>
      <c r="L235" s="20"/>
      <c r="M235" s="20"/>
      <c r="N235" s="20"/>
      <c r="O235" s="20"/>
      <c r="P235" s="20"/>
      <c r="Q235" s="20"/>
      <c r="R235" s="20"/>
      <c r="S235" s="20"/>
      <c r="T235" s="20"/>
      <c r="U235" s="20"/>
      <c r="V235" s="20"/>
      <c r="W235" s="20"/>
      <c r="X235" s="20"/>
      <c r="Y235" s="20"/>
      <c r="Z235" s="20"/>
    </row>
    <row r="236" spans="2:26" ht="15.75" hidden="1" customHeight="1">
      <c r="B236" s="20"/>
      <c r="C236" s="20"/>
      <c r="D236" s="70"/>
      <c r="E236" s="71"/>
      <c r="F236" s="28"/>
      <c r="G236" s="20"/>
      <c r="H236" s="20"/>
      <c r="I236" s="20"/>
      <c r="J236" s="20"/>
      <c r="K236" s="20"/>
      <c r="L236" s="20"/>
      <c r="M236" s="20"/>
      <c r="N236" s="20"/>
      <c r="O236" s="20"/>
      <c r="P236" s="20"/>
      <c r="Q236" s="20"/>
      <c r="R236" s="20"/>
      <c r="S236" s="20"/>
      <c r="T236" s="20"/>
      <c r="U236" s="20"/>
      <c r="V236" s="20"/>
      <c r="W236" s="20"/>
      <c r="X236" s="20"/>
      <c r="Y236" s="20"/>
      <c r="Z236" s="20"/>
    </row>
    <row r="237" spans="2:26" ht="15.75" hidden="1" customHeight="1">
      <c r="B237" s="20"/>
      <c r="C237" s="20"/>
      <c r="D237" s="70"/>
      <c r="E237" s="71"/>
      <c r="F237" s="28"/>
      <c r="G237" s="20"/>
      <c r="H237" s="20"/>
      <c r="I237" s="20"/>
      <c r="J237" s="20"/>
      <c r="K237" s="20"/>
      <c r="L237" s="20"/>
      <c r="M237" s="20"/>
      <c r="N237" s="20"/>
      <c r="O237" s="20"/>
      <c r="P237" s="20"/>
      <c r="Q237" s="20"/>
      <c r="R237" s="20"/>
      <c r="S237" s="20"/>
      <c r="T237" s="20"/>
      <c r="U237" s="20"/>
      <c r="V237" s="20"/>
      <c r="W237" s="20"/>
      <c r="X237" s="20"/>
      <c r="Y237" s="20"/>
      <c r="Z237" s="20"/>
    </row>
    <row r="238" spans="2:26" ht="15.75" hidden="1" customHeight="1">
      <c r="B238" s="20"/>
      <c r="C238" s="20"/>
      <c r="D238" s="70"/>
      <c r="E238" s="71"/>
      <c r="F238" s="28"/>
      <c r="G238" s="20"/>
      <c r="H238" s="20"/>
      <c r="I238" s="20"/>
      <c r="J238" s="20"/>
      <c r="K238" s="20"/>
      <c r="L238" s="20"/>
      <c r="M238" s="20"/>
      <c r="N238" s="20"/>
      <c r="O238" s="20"/>
      <c r="P238" s="20"/>
      <c r="Q238" s="20"/>
      <c r="R238" s="20"/>
      <c r="S238" s="20"/>
      <c r="T238" s="20"/>
      <c r="U238" s="20"/>
      <c r="V238" s="20"/>
      <c r="W238" s="20"/>
      <c r="X238" s="20"/>
      <c r="Y238" s="20"/>
      <c r="Z238" s="20"/>
    </row>
    <row r="239" spans="2:26" ht="15.75" hidden="1" customHeight="1">
      <c r="B239" s="20"/>
      <c r="C239" s="20"/>
      <c r="D239" s="70"/>
      <c r="E239" s="71"/>
      <c r="F239" s="28"/>
      <c r="G239" s="20"/>
      <c r="H239" s="20"/>
      <c r="I239" s="20"/>
      <c r="J239" s="20"/>
      <c r="K239" s="20"/>
      <c r="L239" s="20"/>
      <c r="M239" s="20"/>
      <c r="N239" s="20"/>
      <c r="O239" s="20"/>
      <c r="P239" s="20"/>
      <c r="Q239" s="20"/>
      <c r="R239" s="20"/>
      <c r="S239" s="20"/>
      <c r="T239" s="20"/>
      <c r="U239" s="20"/>
      <c r="V239" s="20"/>
      <c r="W239" s="20"/>
      <c r="X239" s="20"/>
      <c r="Y239" s="20"/>
      <c r="Z239" s="20"/>
    </row>
    <row r="240" spans="2:26" ht="15.75" hidden="1" customHeight="1">
      <c r="B240" s="20"/>
      <c r="C240" s="20"/>
      <c r="D240" s="70"/>
      <c r="E240" s="71"/>
      <c r="F240" s="28"/>
      <c r="G240" s="20"/>
      <c r="H240" s="20"/>
      <c r="I240" s="20"/>
      <c r="J240" s="20"/>
      <c r="K240" s="20"/>
      <c r="L240" s="20"/>
      <c r="M240" s="20"/>
      <c r="N240" s="20"/>
      <c r="O240" s="20"/>
      <c r="P240" s="20"/>
      <c r="Q240" s="20"/>
      <c r="R240" s="20"/>
      <c r="S240" s="20"/>
      <c r="T240" s="20"/>
      <c r="U240" s="20"/>
      <c r="V240" s="20"/>
      <c r="W240" s="20"/>
      <c r="X240" s="20"/>
      <c r="Y240" s="20"/>
      <c r="Z240" s="20"/>
    </row>
    <row r="241" spans="2:26" ht="15.75" hidden="1" customHeight="1">
      <c r="B241" s="20"/>
      <c r="C241" s="20"/>
      <c r="D241" s="70"/>
      <c r="E241" s="71"/>
      <c r="F241" s="28"/>
      <c r="G241" s="20"/>
      <c r="H241" s="20"/>
      <c r="I241" s="20"/>
      <c r="J241" s="20"/>
      <c r="K241" s="20"/>
      <c r="L241" s="20"/>
      <c r="M241" s="20"/>
      <c r="N241" s="20"/>
      <c r="O241" s="20"/>
      <c r="P241" s="20"/>
      <c r="Q241" s="20"/>
      <c r="R241" s="20"/>
      <c r="S241" s="20"/>
      <c r="T241" s="20"/>
      <c r="U241" s="20"/>
      <c r="V241" s="20"/>
      <c r="W241" s="20"/>
      <c r="X241" s="20"/>
      <c r="Y241" s="20"/>
      <c r="Z241" s="20"/>
    </row>
    <row r="242" spans="2:26" ht="15.75" hidden="1" customHeight="1">
      <c r="B242" s="20"/>
      <c r="C242" s="20"/>
      <c r="D242" s="70"/>
      <c r="E242" s="71"/>
      <c r="F242" s="28"/>
      <c r="G242" s="20"/>
      <c r="H242" s="20"/>
      <c r="I242" s="20"/>
      <c r="J242" s="20"/>
      <c r="K242" s="20"/>
      <c r="L242" s="20"/>
      <c r="M242" s="20"/>
      <c r="N242" s="20"/>
      <c r="O242" s="20"/>
      <c r="P242" s="20"/>
      <c r="Q242" s="20"/>
      <c r="R242" s="20"/>
      <c r="S242" s="20"/>
      <c r="T242" s="20"/>
      <c r="U242" s="20"/>
      <c r="V242" s="20"/>
      <c r="W242" s="20"/>
      <c r="X242" s="20"/>
      <c r="Y242" s="20"/>
      <c r="Z242" s="20"/>
    </row>
    <row r="243" spans="2:26" ht="15.75" hidden="1" customHeight="1">
      <c r="B243" s="20"/>
      <c r="C243" s="20"/>
      <c r="D243" s="70"/>
      <c r="E243" s="71"/>
      <c r="F243" s="28"/>
      <c r="G243" s="20"/>
      <c r="H243" s="20"/>
      <c r="I243" s="20"/>
      <c r="J243" s="20"/>
      <c r="K243" s="20"/>
      <c r="L243" s="20"/>
      <c r="M243" s="20"/>
      <c r="N243" s="20"/>
      <c r="O243" s="20"/>
      <c r="P243" s="20"/>
      <c r="Q243" s="20"/>
      <c r="R243" s="20"/>
      <c r="S243" s="20"/>
      <c r="T243" s="20"/>
      <c r="U243" s="20"/>
      <c r="V243" s="20"/>
      <c r="W243" s="20"/>
      <c r="X243" s="20"/>
      <c r="Y243" s="20"/>
      <c r="Z243" s="20"/>
    </row>
    <row r="244" spans="2:26" ht="15.75" hidden="1" customHeight="1">
      <c r="B244" s="20"/>
      <c r="C244" s="20"/>
      <c r="D244" s="70"/>
      <c r="E244" s="71"/>
      <c r="F244" s="28"/>
      <c r="G244" s="20"/>
      <c r="H244" s="20"/>
      <c r="I244" s="20"/>
      <c r="J244" s="20"/>
      <c r="K244" s="20"/>
      <c r="L244" s="20"/>
      <c r="M244" s="20"/>
      <c r="N244" s="20"/>
      <c r="O244" s="20"/>
      <c r="P244" s="20"/>
      <c r="Q244" s="20"/>
      <c r="R244" s="20"/>
      <c r="S244" s="20"/>
      <c r="T244" s="20"/>
      <c r="U244" s="20"/>
      <c r="V244" s="20"/>
      <c r="W244" s="20"/>
      <c r="X244" s="20"/>
      <c r="Y244" s="20"/>
      <c r="Z244" s="20"/>
    </row>
    <row r="245" spans="2:26" ht="15.75" hidden="1" customHeight="1">
      <c r="B245" s="20"/>
      <c r="C245" s="20"/>
      <c r="D245" s="70"/>
      <c r="E245" s="71"/>
      <c r="F245" s="28"/>
      <c r="G245" s="20"/>
      <c r="H245" s="20"/>
      <c r="I245" s="20"/>
      <c r="J245" s="20"/>
      <c r="K245" s="20"/>
      <c r="L245" s="20"/>
      <c r="M245" s="20"/>
      <c r="N245" s="20"/>
      <c r="O245" s="20"/>
      <c r="P245" s="20"/>
      <c r="Q245" s="20"/>
      <c r="R245" s="20"/>
      <c r="S245" s="20"/>
      <c r="T245" s="20"/>
      <c r="U245" s="20"/>
      <c r="V245" s="20"/>
      <c r="W245" s="20"/>
      <c r="X245" s="20"/>
      <c r="Y245" s="20"/>
      <c r="Z245" s="20"/>
    </row>
    <row r="246" spans="2:26" ht="15.75" hidden="1" customHeight="1">
      <c r="B246" s="20"/>
      <c r="C246" s="20"/>
      <c r="D246" s="70"/>
      <c r="E246" s="71"/>
      <c r="F246" s="28"/>
      <c r="G246" s="20"/>
      <c r="H246" s="20"/>
      <c r="I246" s="20"/>
      <c r="J246" s="20"/>
      <c r="K246" s="20"/>
      <c r="L246" s="20"/>
      <c r="M246" s="20"/>
      <c r="N246" s="20"/>
      <c r="O246" s="20"/>
      <c r="P246" s="20"/>
      <c r="Q246" s="20"/>
      <c r="R246" s="20"/>
      <c r="S246" s="20"/>
      <c r="T246" s="20"/>
      <c r="U246" s="20"/>
      <c r="V246" s="20"/>
      <c r="W246" s="20"/>
      <c r="X246" s="20"/>
      <c r="Y246" s="20"/>
      <c r="Z246" s="20"/>
    </row>
    <row r="247" spans="2:26" ht="15.75" hidden="1" customHeight="1">
      <c r="B247" s="20"/>
      <c r="C247" s="20"/>
      <c r="D247" s="70"/>
      <c r="E247" s="71"/>
      <c r="F247" s="28"/>
      <c r="G247" s="20"/>
      <c r="H247" s="20"/>
      <c r="I247" s="20"/>
      <c r="J247" s="20"/>
      <c r="K247" s="20"/>
      <c r="L247" s="20"/>
      <c r="M247" s="20"/>
      <c r="N247" s="20"/>
      <c r="O247" s="20"/>
      <c r="P247" s="20"/>
      <c r="Q247" s="20"/>
      <c r="R247" s="20"/>
      <c r="S247" s="20"/>
      <c r="T247" s="20"/>
      <c r="U247" s="20"/>
      <c r="V247" s="20"/>
      <c r="W247" s="20"/>
      <c r="X247" s="20"/>
      <c r="Y247" s="20"/>
      <c r="Z247" s="20"/>
    </row>
    <row r="248" spans="2:26" ht="15.75" hidden="1" customHeight="1">
      <c r="B248" s="20"/>
      <c r="C248" s="20"/>
      <c r="D248" s="70"/>
      <c r="E248" s="71"/>
      <c r="F248" s="28"/>
      <c r="G248" s="20"/>
      <c r="H248" s="20"/>
      <c r="I248" s="20"/>
      <c r="J248" s="20"/>
      <c r="K248" s="20"/>
      <c r="L248" s="20"/>
      <c r="M248" s="20"/>
      <c r="N248" s="20"/>
      <c r="O248" s="20"/>
      <c r="P248" s="20"/>
      <c r="Q248" s="20"/>
      <c r="R248" s="20"/>
      <c r="S248" s="20"/>
      <c r="T248" s="20"/>
      <c r="U248" s="20"/>
      <c r="V248" s="20"/>
      <c r="W248" s="20"/>
      <c r="X248" s="20"/>
      <c r="Y248" s="20"/>
      <c r="Z248" s="20"/>
    </row>
    <row r="249" spans="2:26" ht="15.75" hidden="1" customHeight="1">
      <c r="B249" s="20"/>
      <c r="C249" s="20"/>
      <c r="D249" s="70"/>
      <c r="E249" s="71"/>
      <c r="F249" s="28"/>
      <c r="G249" s="20"/>
      <c r="H249" s="20"/>
      <c r="I249" s="20"/>
      <c r="J249" s="20"/>
      <c r="K249" s="20"/>
      <c r="L249" s="20"/>
      <c r="M249" s="20"/>
      <c r="N249" s="20"/>
      <c r="O249" s="20"/>
      <c r="P249" s="20"/>
      <c r="Q249" s="20"/>
      <c r="R249" s="20"/>
      <c r="S249" s="20"/>
      <c r="T249" s="20"/>
      <c r="U249" s="20"/>
      <c r="V249" s="20"/>
      <c r="W249" s="20"/>
      <c r="X249" s="20"/>
      <c r="Y249" s="20"/>
      <c r="Z249" s="20"/>
    </row>
    <row r="250" spans="2:26" ht="15.75" hidden="1" customHeight="1">
      <c r="B250" s="20"/>
      <c r="C250" s="20"/>
      <c r="D250" s="70"/>
      <c r="E250" s="71"/>
      <c r="F250" s="28"/>
      <c r="G250" s="20"/>
      <c r="H250" s="20"/>
      <c r="I250" s="20"/>
      <c r="J250" s="20"/>
      <c r="K250" s="20"/>
      <c r="L250" s="20"/>
      <c r="M250" s="20"/>
      <c r="N250" s="20"/>
      <c r="O250" s="20"/>
      <c r="P250" s="20"/>
      <c r="Q250" s="20"/>
      <c r="R250" s="20"/>
      <c r="S250" s="20"/>
      <c r="T250" s="20"/>
      <c r="U250" s="20"/>
      <c r="V250" s="20"/>
      <c r="W250" s="20"/>
      <c r="X250" s="20"/>
      <c r="Y250" s="20"/>
      <c r="Z250" s="20"/>
    </row>
    <row r="251" spans="2:26" ht="15.75" hidden="1" customHeight="1">
      <c r="B251" s="20"/>
      <c r="C251" s="20"/>
      <c r="D251" s="70"/>
      <c r="E251" s="71"/>
      <c r="F251" s="28"/>
      <c r="G251" s="20"/>
      <c r="H251" s="20"/>
      <c r="I251" s="20"/>
      <c r="J251" s="20"/>
      <c r="K251" s="20"/>
      <c r="L251" s="20"/>
      <c r="M251" s="20"/>
      <c r="N251" s="20"/>
      <c r="O251" s="20"/>
      <c r="P251" s="20"/>
      <c r="Q251" s="20"/>
      <c r="R251" s="20"/>
      <c r="S251" s="20"/>
      <c r="T251" s="20"/>
      <c r="U251" s="20"/>
      <c r="V251" s="20"/>
      <c r="W251" s="20"/>
      <c r="X251" s="20"/>
      <c r="Y251" s="20"/>
      <c r="Z251" s="20"/>
    </row>
    <row r="252" spans="2:26" ht="15.75" hidden="1" customHeight="1">
      <c r="B252" s="20"/>
      <c r="C252" s="20"/>
      <c r="D252" s="70"/>
      <c r="E252" s="71"/>
      <c r="F252" s="28"/>
      <c r="G252" s="20"/>
      <c r="H252" s="20"/>
      <c r="I252" s="20"/>
      <c r="J252" s="20"/>
      <c r="K252" s="20"/>
      <c r="L252" s="20"/>
      <c r="M252" s="20"/>
      <c r="N252" s="20"/>
      <c r="O252" s="20"/>
      <c r="P252" s="20"/>
      <c r="Q252" s="20"/>
      <c r="R252" s="20"/>
      <c r="S252" s="20"/>
      <c r="T252" s="20"/>
      <c r="U252" s="20"/>
      <c r="V252" s="20"/>
      <c r="W252" s="20"/>
      <c r="X252" s="20"/>
      <c r="Y252" s="20"/>
      <c r="Z252" s="20"/>
    </row>
    <row r="253" spans="2:26" ht="15.75" hidden="1" customHeight="1">
      <c r="B253" s="20"/>
      <c r="C253" s="20"/>
      <c r="D253" s="70"/>
      <c r="E253" s="71"/>
      <c r="F253" s="28"/>
      <c r="G253" s="20"/>
      <c r="H253" s="20"/>
      <c r="I253" s="20"/>
      <c r="J253" s="20"/>
      <c r="K253" s="20"/>
      <c r="L253" s="20"/>
      <c r="M253" s="20"/>
      <c r="N253" s="20"/>
      <c r="O253" s="20"/>
      <c r="P253" s="20"/>
      <c r="Q253" s="20"/>
      <c r="R253" s="20"/>
      <c r="S253" s="20"/>
      <c r="T253" s="20"/>
      <c r="U253" s="20"/>
      <c r="V253" s="20"/>
      <c r="W253" s="20"/>
      <c r="X253" s="20"/>
      <c r="Y253" s="20"/>
      <c r="Z253" s="20"/>
    </row>
    <row r="254" spans="2:26" ht="15.75" hidden="1" customHeight="1">
      <c r="B254" s="20"/>
      <c r="C254" s="20"/>
      <c r="D254" s="70"/>
      <c r="E254" s="71"/>
      <c r="F254" s="28"/>
      <c r="G254" s="20"/>
      <c r="H254" s="20"/>
      <c r="I254" s="20"/>
      <c r="J254" s="20"/>
      <c r="K254" s="20"/>
      <c r="L254" s="20"/>
      <c r="M254" s="20"/>
      <c r="N254" s="20"/>
      <c r="O254" s="20"/>
      <c r="P254" s="20"/>
      <c r="Q254" s="20"/>
      <c r="R254" s="20"/>
      <c r="S254" s="20"/>
      <c r="T254" s="20"/>
      <c r="U254" s="20"/>
      <c r="V254" s="20"/>
      <c r="W254" s="20"/>
      <c r="X254" s="20"/>
      <c r="Y254" s="20"/>
      <c r="Z254" s="20"/>
    </row>
    <row r="255" spans="2:26" ht="15.75" hidden="1" customHeight="1">
      <c r="B255" s="20"/>
      <c r="C255" s="20"/>
      <c r="D255" s="70"/>
      <c r="E255" s="71"/>
      <c r="F255" s="28"/>
      <c r="G255" s="20"/>
      <c r="H255" s="20"/>
      <c r="I255" s="20"/>
      <c r="J255" s="20"/>
      <c r="K255" s="20"/>
      <c r="L255" s="20"/>
      <c r="M255" s="20"/>
      <c r="N255" s="20"/>
      <c r="O255" s="20"/>
      <c r="P255" s="20"/>
      <c r="Q255" s="20"/>
      <c r="R255" s="20"/>
      <c r="S255" s="20"/>
      <c r="T255" s="20"/>
      <c r="U255" s="20"/>
      <c r="V255" s="20"/>
      <c r="W255" s="20"/>
      <c r="X255" s="20"/>
      <c r="Y255" s="20"/>
      <c r="Z255" s="20"/>
    </row>
    <row r="256" spans="2:26" ht="15.75" hidden="1" customHeight="1">
      <c r="B256" s="20"/>
      <c r="C256" s="20"/>
      <c r="D256" s="70"/>
      <c r="E256" s="71"/>
      <c r="F256" s="28"/>
      <c r="G256" s="20"/>
      <c r="H256" s="20"/>
      <c r="I256" s="20"/>
      <c r="J256" s="20"/>
      <c r="K256" s="20"/>
      <c r="L256" s="20"/>
      <c r="M256" s="20"/>
      <c r="N256" s="20"/>
      <c r="O256" s="20"/>
      <c r="P256" s="20"/>
      <c r="Q256" s="20"/>
      <c r="R256" s="20"/>
      <c r="S256" s="20"/>
      <c r="T256" s="20"/>
      <c r="U256" s="20"/>
      <c r="V256" s="20"/>
      <c r="W256" s="20"/>
      <c r="X256" s="20"/>
      <c r="Y256" s="20"/>
      <c r="Z256" s="20"/>
    </row>
    <row r="257" spans="2:26" ht="15.75" hidden="1" customHeight="1">
      <c r="B257" s="20"/>
      <c r="C257" s="20"/>
      <c r="D257" s="70"/>
      <c r="E257" s="71"/>
      <c r="F257" s="28"/>
      <c r="G257" s="20"/>
      <c r="H257" s="20"/>
      <c r="I257" s="20"/>
      <c r="J257" s="20"/>
      <c r="K257" s="20"/>
      <c r="L257" s="20"/>
      <c r="M257" s="20"/>
      <c r="N257" s="20"/>
      <c r="O257" s="20"/>
      <c r="P257" s="20"/>
      <c r="Q257" s="20"/>
      <c r="R257" s="20"/>
      <c r="S257" s="20"/>
      <c r="T257" s="20"/>
      <c r="U257" s="20"/>
      <c r="V257" s="20"/>
      <c r="W257" s="20"/>
      <c r="X257" s="20"/>
      <c r="Y257" s="20"/>
      <c r="Z257" s="20"/>
    </row>
    <row r="258" spans="2:26" ht="15.75" hidden="1" customHeight="1">
      <c r="B258" s="20"/>
      <c r="C258" s="20"/>
      <c r="D258" s="70"/>
      <c r="E258" s="71"/>
      <c r="F258" s="28"/>
      <c r="G258" s="20"/>
      <c r="H258" s="20"/>
      <c r="I258" s="20"/>
      <c r="J258" s="20"/>
      <c r="K258" s="20"/>
      <c r="L258" s="20"/>
      <c r="M258" s="20"/>
      <c r="N258" s="20"/>
      <c r="O258" s="20"/>
      <c r="P258" s="20"/>
      <c r="Q258" s="20"/>
      <c r="R258" s="20"/>
      <c r="S258" s="20"/>
      <c r="T258" s="20"/>
      <c r="U258" s="20"/>
      <c r="V258" s="20"/>
      <c r="W258" s="20"/>
      <c r="X258" s="20"/>
      <c r="Y258" s="20"/>
      <c r="Z258" s="20"/>
    </row>
    <row r="259" spans="2:26" ht="15.75" hidden="1" customHeight="1">
      <c r="B259" s="20"/>
      <c r="C259" s="20"/>
      <c r="D259" s="70"/>
      <c r="E259" s="71"/>
      <c r="F259" s="28"/>
      <c r="G259" s="20"/>
      <c r="H259" s="20"/>
      <c r="I259" s="20"/>
      <c r="J259" s="20"/>
      <c r="K259" s="20"/>
      <c r="L259" s="20"/>
      <c r="M259" s="20"/>
      <c r="N259" s="20"/>
      <c r="O259" s="20"/>
      <c r="P259" s="20"/>
      <c r="Q259" s="20"/>
      <c r="R259" s="20"/>
      <c r="S259" s="20"/>
      <c r="T259" s="20"/>
      <c r="U259" s="20"/>
      <c r="V259" s="20"/>
      <c r="W259" s="20"/>
      <c r="X259" s="20"/>
      <c r="Y259" s="20"/>
      <c r="Z259" s="20"/>
    </row>
    <row r="260" spans="2:26" ht="15.75" hidden="1" customHeight="1">
      <c r="B260" s="20"/>
      <c r="C260" s="20"/>
      <c r="D260" s="70"/>
      <c r="E260" s="71"/>
      <c r="F260" s="28"/>
      <c r="G260" s="20"/>
      <c r="H260" s="20"/>
      <c r="I260" s="20"/>
      <c r="J260" s="20"/>
      <c r="K260" s="20"/>
      <c r="L260" s="20"/>
      <c r="M260" s="20"/>
      <c r="N260" s="20"/>
      <c r="O260" s="20"/>
      <c r="P260" s="20"/>
      <c r="Q260" s="20"/>
      <c r="R260" s="20"/>
      <c r="S260" s="20"/>
      <c r="T260" s="20"/>
      <c r="U260" s="20"/>
      <c r="V260" s="20"/>
      <c r="W260" s="20"/>
      <c r="X260" s="20"/>
      <c r="Y260" s="20"/>
      <c r="Z260" s="20"/>
    </row>
    <row r="261" spans="2:26" ht="15.75" hidden="1" customHeight="1">
      <c r="B261" s="20"/>
      <c r="C261" s="20"/>
      <c r="D261" s="70"/>
      <c r="E261" s="71"/>
      <c r="F261" s="28"/>
      <c r="G261" s="20"/>
      <c r="H261" s="20"/>
      <c r="I261" s="20"/>
      <c r="J261" s="20"/>
      <c r="K261" s="20"/>
      <c r="L261" s="20"/>
      <c r="M261" s="20"/>
      <c r="N261" s="20"/>
      <c r="O261" s="20"/>
      <c r="P261" s="20"/>
      <c r="Q261" s="20"/>
      <c r="R261" s="20"/>
      <c r="S261" s="20"/>
      <c r="T261" s="20"/>
      <c r="U261" s="20"/>
      <c r="V261" s="20"/>
      <c r="W261" s="20"/>
      <c r="X261" s="20"/>
      <c r="Y261" s="20"/>
      <c r="Z261" s="20"/>
    </row>
    <row r="262" spans="2:26" ht="15.75" hidden="1" customHeight="1">
      <c r="B262" s="20"/>
      <c r="C262" s="20"/>
      <c r="D262" s="70"/>
      <c r="E262" s="71"/>
      <c r="F262" s="28"/>
      <c r="G262" s="20"/>
      <c r="H262" s="20"/>
      <c r="I262" s="20"/>
      <c r="J262" s="20"/>
      <c r="K262" s="20"/>
      <c r="L262" s="20"/>
      <c r="M262" s="20"/>
      <c r="N262" s="20"/>
      <c r="O262" s="20"/>
      <c r="P262" s="20"/>
      <c r="Q262" s="20"/>
      <c r="R262" s="20"/>
      <c r="S262" s="20"/>
      <c r="T262" s="20"/>
      <c r="U262" s="20"/>
      <c r="V262" s="20"/>
      <c r="W262" s="20"/>
      <c r="X262" s="20"/>
      <c r="Y262" s="20"/>
      <c r="Z262" s="20"/>
    </row>
    <row r="263" spans="2:26" ht="15.75" hidden="1" customHeight="1">
      <c r="B263" s="20"/>
      <c r="C263" s="20"/>
      <c r="D263" s="70"/>
      <c r="E263" s="71"/>
      <c r="F263" s="28"/>
      <c r="G263" s="20"/>
      <c r="H263" s="20"/>
      <c r="I263" s="20"/>
      <c r="J263" s="20"/>
      <c r="K263" s="20"/>
      <c r="L263" s="20"/>
      <c r="M263" s="20"/>
      <c r="N263" s="20"/>
      <c r="O263" s="20"/>
      <c r="P263" s="20"/>
      <c r="Q263" s="20"/>
      <c r="R263" s="20"/>
      <c r="S263" s="20"/>
      <c r="T263" s="20"/>
      <c r="U263" s="20"/>
      <c r="V263" s="20"/>
      <c r="W263" s="20"/>
      <c r="X263" s="20"/>
      <c r="Y263" s="20"/>
      <c r="Z263" s="20"/>
    </row>
    <row r="264" spans="2:26" ht="15.75" hidden="1" customHeight="1">
      <c r="B264" s="20"/>
      <c r="C264" s="20"/>
      <c r="D264" s="70"/>
      <c r="E264" s="71"/>
      <c r="F264" s="28"/>
      <c r="G264" s="20"/>
      <c r="H264" s="20"/>
      <c r="I264" s="20"/>
      <c r="J264" s="20"/>
      <c r="K264" s="20"/>
      <c r="L264" s="20"/>
      <c r="M264" s="20"/>
      <c r="N264" s="20"/>
      <c r="O264" s="20"/>
      <c r="P264" s="20"/>
      <c r="Q264" s="20"/>
      <c r="R264" s="20"/>
      <c r="S264" s="20"/>
      <c r="T264" s="20"/>
      <c r="U264" s="20"/>
      <c r="V264" s="20"/>
      <c r="W264" s="20"/>
      <c r="X264" s="20"/>
      <c r="Y264" s="20"/>
      <c r="Z264" s="20"/>
    </row>
    <row r="265" spans="2:26" ht="15.75" hidden="1" customHeight="1">
      <c r="B265" s="20"/>
      <c r="C265" s="20"/>
      <c r="D265" s="70"/>
      <c r="E265" s="71"/>
      <c r="F265" s="28"/>
      <c r="G265" s="20"/>
      <c r="H265" s="20"/>
      <c r="I265" s="20"/>
      <c r="J265" s="20"/>
      <c r="K265" s="20"/>
      <c r="L265" s="20"/>
      <c r="M265" s="20"/>
      <c r="N265" s="20"/>
      <c r="O265" s="20"/>
      <c r="P265" s="20"/>
      <c r="Q265" s="20"/>
      <c r="R265" s="20"/>
      <c r="S265" s="20"/>
      <c r="T265" s="20"/>
      <c r="U265" s="20"/>
      <c r="V265" s="20"/>
      <c r="W265" s="20"/>
      <c r="X265" s="20"/>
      <c r="Y265" s="20"/>
      <c r="Z265" s="20"/>
    </row>
    <row r="266" spans="2:26" ht="15.75" hidden="1" customHeight="1">
      <c r="B266" s="20"/>
      <c r="C266" s="20"/>
      <c r="D266" s="70"/>
      <c r="E266" s="71"/>
      <c r="F266" s="28"/>
      <c r="G266" s="20"/>
      <c r="H266" s="20"/>
      <c r="I266" s="20"/>
      <c r="J266" s="20"/>
      <c r="K266" s="20"/>
      <c r="L266" s="20"/>
      <c r="M266" s="20"/>
      <c r="N266" s="20"/>
      <c r="O266" s="20"/>
      <c r="P266" s="20"/>
      <c r="Q266" s="20"/>
      <c r="R266" s="20"/>
      <c r="S266" s="20"/>
      <c r="T266" s="20"/>
      <c r="U266" s="20"/>
      <c r="V266" s="20"/>
      <c r="W266" s="20"/>
      <c r="X266" s="20"/>
      <c r="Y266" s="20"/>
      <c r="Z266" s="20"/>
    </row>
    <row r="267" spans="2:26" ht="15.75" hidden="1" customHeight="1">
      <c r="B267" s="20"/>
      <c r="C267" s="20"/>
      <c r="D267" s="70"/>
      <c r="E267" s="71"/>
      <c r="F267" s="28"/>
      <c r="G267" s="20"/>
      <c r="H267" s="20"/>
      <c r="I267" s="20"/>
      <c r="J267" s="20"/>
      <c r="K267" s="20"/>
      <c r="L267" s="20"/>
      <c r="M267" s="20"/>
      <c r="N267" s="20"/>
      <c r="O267" s="20"/>
      <c r="P267" s="20"/>
      <c r="Q267" s="20"/>
      <c r="R267" s="20"/>
      <c r="S267" s="20"/>
      <c r="T267" s="20"/>
      <c r="U267" s="20"/>
      <c r="V267" s="20"/>
      <c r="W267" s="20"/>
      <c r="X267" s="20"/>
      <c r="Y267" s="20"/>
      <c r="Z267" s="20"/>
    </row>
    <row r="268" spans="2:26" ht="15.75" hidden="1" customHeight="1">
      <c r="B268" s="20"/>
      <c r="C268" s="20"/>
      <c r="D268" s="70"/>
      <c r="E268" s="71"/>
      <c r="F268" s="28"/>
      <c r="G268" s="20"/>
      <c r="H268" s="20"/>
      <c r="I268" s="20"/>
      <c r="J268" s="20"/>
      <c r="K268" s="20"/>
      <c r="L268" s="20"/>
      <c r="M268" s="20"/>
      <c r="N268" s="20"/>
      <c r="O268" s="20"/>
      <c r="P268" s="20"/>
      <c r="Q268" s="20"/>
      <c r="R268" s="20"/>
      <c r="S268" s="20"/>
      <c r="T268" s="20"/>
      <c r="U268" s="20"/>
      <c r="V268" s="20"/>
      <c r="W268" s="20"/>
      <c r="X268" s="20"/>
      <c r="Y268" s="20"/>
      <c r="Z268" s="20"/>
    </row>
    <row r="269" spans="2:26" ht="15.75" hidden="1" customHeight="1">
      <c r="B269" s="20"/>
      <c r="C269" s="20"/>
      <c r="D269" s="70"/>
      <c r="E269" s="71"/>
      <c r="F269" s="28"/>
      <c r="G269" s="20"/>
      <c r="H269" s="20"/>
      <c r="I269" s="20"/>
      <c r="J269" s="20"/>
      <c r="K269" s="20"/>
      <c r="L269" s="20"/>
      <c r="M269" s="20"/>
      <c r="N269" s="20"/>
      <c r="O269" s="20"/>
      <c r="P269" s="20"/>
      <c r="Q269" s="20"/>
      <c r="R269" s="20"/>
      <c r="S269" s="20"/>
      <c r="T269" s="20"/>
      <c r="U269" s="20"/>
      <c r="V269" s="20"/>
      <c r="W269" s="20"/>
      <c r="X269" s="20"/>
      <c r="Y269" s="20"/>
      <c r="Z269" s="20"/>
    </row>
    <row r="270" spans="2:26" ht="15.75" hidden="1" customHeight="1">
      <c r="B270" s="20"/>
      <c r="C270" s="20"/>
      <c r="D270" s="70"/>
      <c r="E270" s="71"/>
      <c r="F270" s="28"/>
      <c r="G270" s="20"/>
      <c r="H270" s="20"/>
      <c r="I270" s="20"/>
      <c r="J270" s="20"/>
      <c r="K270" s="20"/>
      <c r="L270" s="20"/>
      <c r="M270" s="20"/>
      <c r="N270" s="20"/>
      <c r="O270" s="20"/>
      <c r="P270" s="20"/>
      <c r="Q270" s="20"/>
      <c r="R270" s="20"/>
      <c r="S270" s="20"/>
      <c r="T270" s="20"/>
      <c r="U270" s="20"/>
      <c r="V270" s="20"/>
      <c r="W270" s="20"/>
      <c r="X270" s="20"/>
      <c r="Y270" s="20"/>
      <c r="Z270" s="20"/>
    </row>
    <row r="271" spans="2:26" ht="15.75" hidden="1" customHeight="1">
      <c r="B271" s="20"/>
      <c r="C271" s="20"/>
      <c r="D271" s="70"/>
      <c r="E271" s="71"/>
      <c r="F271" s="28"/>
      <c r="G271" s="20"/>
      <c r="H271" s="20"/>
      <c r="I271" s="20"/>
      <c r="J271" s="20"/>
      <c r="K271" s="20"/>
      <c r="L271" s="20"/>
      <c r="M271" s="20"/>
      <c r="N271" s="20"/>
      <c r="O271" s="20"/>
      <c r="P271" s="20"/>
      <c r="Q271" s="20"/>
      <c r="R271" s="20"/>
      <c r="S271" s="20"/>
      <c r="T271" s="20"/>
      <c r="U271" s="20"/>
      <c r="V271" s="20"/>
      <c r="W271" s="20"/>
      <c r="X271" s="20"/>
      <c r="Y271" s="20"/>
      <c r="Z271" s="20"/>
    </row>
    <row r="272" spans="2:26" ht="15.75" hidden="1" customHeight="1">
      <c r="B272" s="20"/>
      <c r="C272" s="20"/>
      <c r="D272" s="70"/>
      <c r="E272" s="71"/>
      <c r="F272" s="28"/>
      <c r="G272" s="20"/>
      <c r="H272" s="20"/>
      <c r="I272" s="20"/>
      <c r="J272" s="20"/>
      <c r="K272" s="20"/>
      <c r="L272" s="20"/>
      <c r="M272" s="20"/>
      <c r="N272" s="20"/>
      <c r="O272" s="20"/>
      <c r="P272" s="20"/>
      <c r="Q272" s="20"/>
      <c r="R272" s="20"/>
      <c r="S272" s="20"/>
      <c r="T272" s="20"/>
      <c r="U272" s="20"/>
      <c r="V272" s="20"/>
      <c r="W272" s="20"/>
      <c r="X272" s="20"/>
      <c r="Y272" s="20"/>
      <c r="Z272" s="20"/>
    </row>
    <row r="273" spans="2:26" ht="15.75" hidden="1" customHeight="1">
      <c r="B273" s="20"/>
      <c r="C273" s="20"/>
      <c r="D273" s="70"/>
      <c r="E273" s="71"/>
      <c r="F273" s="28"/>
      <c r="G273" s="20"/>
      <c r="H273" s="20"/>
      <c r="I273" s="20"/>
      <c r="J273" s="20"/>
      <c r="K273" s="20"/>
      <c r="L273" s="20"/>
      <c r="M273" s="20"/>
      <c r="N273" s="20"/>
      <c r="O273" s="20"/>
      <c r="P273" s="20"/>
      <c r="Q273" s="20"/>
      <c r="R273" s="20"/>
      <c r="S273" s="20"/>
      <c r="T273" s="20"/>
      <c r="U273" s="20"/>
      <c r="V273" s="20"/>
      <c r="W273" s="20"/>
      <c r="X273" s="20"/>
      <c r="Y273" s="20"/>
      <c r="Z273" s="20"/>
    </row>
    <row r="274" spans="2:26" ht="15.75" hidden="1" customHeight="1">
      <c r="B274" s="20"/>
      <c r="C274" s="20"/>
      <c r="D274" s="70"/>
      <c r="E274" s="71"/>
      <c r="F274" s="28"/>
      <c r="G274" s="20"/>
      <c r="H274" s="20"/>
      <c r="I274" s="20"/>
      <c r="J274" s="20"/>
      <c r="K274" s="20"/>
      <c r="L274" s="20"/>
      <c r="M274" s="20"/>
      <c r="N274" s="20"/>
      <c r="O274" s="20"/>
      <c r="P274" s="20"/>
      <c r="Q274" s="20"/>
      <c r="R274" s="20"/>
      <c r="S274" s="20"/>
      <c r="T274" s="20"/>
      <c r="U274" s="20"/>
      <c r="V274" s="20"/>
      <c r="W274" s="20"/>
      <c r="X274" s="20"/>
      <c r="Y274" s="20"/>
      <c r="Z274" s="20"/>
    </row>
    <row r="275" spans="2:26" ht="15.75" hidden="1" customHeight="1">
      <c r="B275" s="20"/>
      <c r="C275" s="20"/>
      <c r="D275" s="70"/>
      <c r="E275" s="71"/>
      <c r="F275" s="28"/>
      <c r="G275" s="20"/>
      <c r="H275" s="20"/>
      <c r="I275" s="20"/>
      <c r="J275" s="20"/>
      <c r="K275" s="20"/>
      <c r="L275" s="20"/>
      <c r="M275" s="20"/>
      <c r="N275" s="20"/>
      <c r="O275" s="20"/>
      <c r="P275" s="20"/>
      <c r="Q275" s="20"/>
      <c r="R275" s="20"/>
      <c r="S275" s="20"/>
      <c r="T275" s="20"/>
      <c r="U275" s="20"/>
      <c r="V275" s="20"/>
      <c r="W275" s="20"/>
      <c r="X275" s="20"/>
      <c r="Y275" s="20"/>
      <c r="Z275" s="20"/>
    </row>
    <row r="276" spans="2:26" ht="15.75" hidden="1" customHeight="1">
      <c r="B276" s="20"/>
      <c r="C276" s="20"/>
      <c r="D276" s="70"/>
      <c r="E276" s="71"/>
      <c r="F276" s="28"/>
      <c r="G276" s="20"/>
      <c r="H276" s="20"/>
      <c r="I276" s="20"/>
      <c r="J276" s="20"/>
      <c r="K276" s="20"/>
      <c r="L276" s="20"/>
      <c r="M276" s="20"/>
      <c r="N276" s="20"/>
      <c r="O276" s="20"/>
      <c r="P276" s="20"/>
      <c r="Q276" s="20"/>
      <c r="R276" s="20"/>
      <c r="S276" s="20"/>
      <c r="T276" s="20"/>
      <c r="U276" s="20"/>
      <c r="V276" s="20"/>
      <c r="W276" s="20"/>
      <c r="X276" s="20"/>
      <c r="Y276" s="20"/>
      <c r="Z276" s="20"/>
    </row>
    <row r="277" spans="2:26" ht="15.75" hidden="1" customHeight="1">
      <c r="B277" s="20"/>
      <c r="C277" s="20"/>
      <c r="D277" s="70"/>
      <c r="E277" s="71"/>
      <c r="F277" s="28"/>
      <c r="G277" s="20"/>
      <c r="H277" s="20"/>
      <c r="I277" s="20"/>
      <c r="J277" s="20"/>
      <c r="K277" s="20"/>
      <c r="L277" s="20"/>
      <c r="M277" s="20"/>
      <c r="N277" s="20"/>
      <c r="O277" s="20"/>
      <c r="P277" s="20"/>
      <c r="Q277" s="20"/>
      <c r="R277" s="20"/>
      <c r="S277" s="20"/>
      <c r="T277" s="20"/>
      <c r="U277" s="20"/>
      <c r="V277" s="20"/>
      <c r="W277" s="20"/>
      <c r="X277" s="20"/>
      <c r="Y277" s="20"/>
      <c r="Z277" s="20"/>
    </row>
    <row r="278" spans="2:26" ht="15.75" hidden="1" customHeight="1">
      <c r="B278" s="20"/>
      <c r="C278" s="20"/>
      <c r="D278" s="70"/>
      <c r="E278" s="71"/>
      <c r="F278" s="28"/>
      <c r="G278" s="20"/>
      <c r="H278" s="20"/>
      <c r="I278" s="20"/>
      <c r="J278" s="20"/>
      <c r="K278" s="20"/>
      <c r="L278" s="20"/>
      <c r="M278" s="20"/>
      <c r="N278" s="20"/>
      <c r="O278" s="20"/>
      <c r="P278" s="20"/>
      <c r="Q278" s="20"/>
      <c r="R278" s="20"/>
      <c r="S278" s="20"/>
      <c r="T278" s="20"/>
      <c r="U278" s="20"/>
      <c r="V278" s="20"/>
      <c r="W278" s="20"/>
      <c r="X278" s="20"/>
      <c r="Y278" s="20"/>
      <c r="Z278" s="20"/>
    </row>
    <row r="279" spans="2:26" ht="15.75" hidden="1" customHeight="1">
      <c r="B279" s="20"/>
      <c r="C279" s="20"/>
      <c r="D279" s="70"/>
      <c r="E279" s="71"/>
      <c r="F279" s="28"/>
      <c r="G279" s="20"/>
      <c r="H279" s="20"/>
      <c r="I279" s="20"/>
      <c r="J279" s="20"/>
      <c r="K279" s="20"/>
      <c r="L279" s="20"/>
      <c r="M279" s="20"/>
      <c r="N279" s="20"/>
      <c r="O279" s="20"/>
      <c r="P279" s="20"/>
      <c r="Q279" s="20"/>
      <c r="R279" s="20"/>
      <c r="S279" s="20"/>
      <c r="T279" s="20"/>
      <c r="U279" s="20"/>
      <c r="V279" s="20"/>
      <c r="W279" s="20"/>
      <c r="X279" s="20"/>
      <c r="Y279" s="20"/>
      <c r="Z279" s="20"/>
    </row>
    <row r="280" spans="2:26" ht="15.75" hidden="1" customHeight="1">
      <c r="B280" s="20"/>
      <c r="C280" s="20"/>
      <c r="D280" s="70"/>
      <c r="E280" s="71"/>
      <c r="F280" s="28"/>
      <c r="G280" s="20"/>
      <c r="H280" s="20"/>
      <c r="I280" s="20"/>
      <c r="J280" s="20"/>
      <c r="K280" s="20"/>
      <c r="L280" s="20"/>
      <c r="M280" s="20"/>
      <c r="N280" s="20"/>
      <c r="O280" s="20"/>
      <c r="P280" s="20"/>
      <c r="Q280" s="20"/>
      <c r="R280" s="20"/>
      <c r="S280" s="20"/>
      <c r="T280" s="20"/>
      <c r="U280" s="20"/>
      <c r="V280" s="20"/>
      <c r="W280" s="20"/>
      <c r="X280" s="20"/>
      <c r="Y280" s="20"/>
      <c r="Z280" s="20"/>
    </row>
    <row r="281" spans="2:26" ht="15.75" hidden="1" customHeight="1">
      <c r="B281" s="20"/>
      <c r="C281" s="20"/>
      <c r="D281" s="70"/>
      <c r="E281" s="71"/>
      <c r="F281" s="28"/>
      <c r="G281" s="20"/>
      <c r="H281" s="20"/>
      <c r="I281" s="20"/>
      <c r="J281" s="20"/>
      <c r="K281" s="20"/>
      <c r="L281" s="20"/>
      <c r="M281" s="20"/>
      <c r="N281" s="20"/>
      <c r="O281" s="20"/>
      <c r="P281" s="20"/>
      <c r="Q281" s="20"/>
      <c r="R281" s="20"/>
      <c r="S281" s="20"/>
      <c r="T281" s="20"/>
      <c r="U281" s="20"/>
      <c r="V281" s="20"/>
      <c r="W281" s="20"/>
      <c r="X281" s="20"/>
      <c r="Y281" s="20"/>
      <c r="Z281" s="20"/>
    </row>
    <row r="282" spans="2:26" ht="15.75" hidden="1" customHeight="1">
      <c r="B282" s="20"/>
      <c r="C282" s="20"/>
      <c r="D282" s="70"/>
      <c r="E282" s="71"/>
      <c r="F282" s="28"/>
      <c r="G282" s="20"/>
      <c r="H282" s="20"/>
      <c r="I282" s="20"/>
      <c r="J282" s="20"/>
      <c r="K282" s="20"/>
      <c r="L282" s="20"/>
      <c r="M282" s="20"/>
      <c r="N282" s="20"/>
      <c r="O282" s="20"/>
      <c r="P282" s="20"/>
      <c r="Q282" s="20"/>
      <c r="R282" s="20"/>
      <c r="S282" s="20"/>
      <c r="T282" s="20"/>
      <c r="U282" s="20"/>
      <c r="V282" s="20"/>
      <c r="W282" s="20"/>
      <c r="X282" s="20"/>
      <c r="Y282" s="20"/>
      <c r="Z282" s="20"/>
    </row>
    <row r="283" spans="2:26" ht="15.75" hidden="1" customHeight="1">
      <c r="B283" s="20"/>
      <c r="C283" s="20"/>
      <c r="D283" s="70"/>
      <c r="E283" s="71"/>
      <c r="F283" s="28"/>
      <c r="G283" s="20"/>
      <c r="H283" s="20"/>
      <c r="I283" s="20"/>
      <c r="J283" s="20"/>
      <c r="K283" s="20"/>
      <c r="L283" s="20"/>
      <c r="M283" s="20"/>
      <c r="N283" s="20"/>
      <c r="O283" s="20"/>
      <c r="P283" s="20"/>
      <c r="Q283" s="20"/>
      <c r="R283" s="20"/>
      <c r="S283" s="20"/>
      <c r="T283" s="20"/>
      <c r="U283" s="20"/>
      <c r="V283" s="20"/>
      <c r="W283" s="20"/>
      <c r="X283" s="20"/>
      <c r="Y283" s="20"/>
      <c r="Z283" s="20"/>
    </row>
    <row r="284" spans="2:26" ht="15.75" hidden="1" customHeight="1">
      <c r="B284" s="20"/>
      <c r="C284" s="20"/>
      <c r="D284" s="70"/>
      <c r="E284" s="71"/>
      <c r="F284" s="28"/>
      <c r="G284" s="20"/>
      <c r="H284" s="20"/>
      <c r="I284" s="20"/>
      <c r="J284" s="20"/>
      <c r="K284" s="20"/>
      <c r="L284" s="20"/>
      <c r="M284" s="20"/>
      <c r="N284" s="20"/>
      <c r="O284" s="20"/>
      <c r="P284" s="20"/>
      <c r="Q284" s="20"/>
      <c r="R284" s="20"/>
      <c r="S284" s="20"/>
      <c r="T284" s="20"/>
      <c r="U284" s="20"/>
      <c r="V284" s="20"/>
      <c r="W284" s="20"/>
      <c r="X284" s="20"/>
      <c r="Y284" s="20"/>
      <c r="Z284" s="20"/>
    </row>
    <row r="285" spans="2:26" ht="15.75" hidden="1" customHeight="1">
      <c r="B285" s="20"/>
      <c r="C285" s="20"/>
      <c r="D285" s="70"/>
      <c r="E285" s="71"/>
      <c r="F285" s="28"/>
      <c r="G285" s="20"/>
      <c r="H285" s="20"/>
      <c r="I285" s="20"/>
      <c r="J285" s="20"/>
      <c r="K285" s="20"/>
      <c r="L285" s="20"/>
      <c r="M285" s="20"/>
      <c r="N285" s="20"/>
      <c r="O285" s="20"/>
      <c r="P285" s="20"/>
      <c r="Q285" s="20"/>
      <c r="R285" s="20"/>
      <c r="S285" s="20"/>
      <c r="T285" s="20"/>
      <c r="U285" s="20"/>
      <c r="V285" s="20"/>
      <c r="W285" s="20"/>
      <c r="X285" s="20"/>
      <c r="Y285" s="20"/>
      <c r="Z285" s="20"/>
    </row>
    <row r="286" spans="2:26" ht="15.75" hidden="1" customHeight="1">
      <c r="B286" s="20"/>
      <c r="C286" s="20"/>
      <c r="D286" s="70"/>
      <c r="E286" s="71"/>
      <c r="F286" s="28"/>
      <c r="G286" s="20"/>
      <c r="H286" s="20"/>
      <c r="I286" s="20"/>
      <c r="J286" s="20"/>
      <c r="K286" s="20"/>
      <c r="L286" s="20"/>
      <c r="M286" s="20"/>
      <c r="N286" s="20"/>
      <c r="O286" s="20"/>
      <c r="P286" s="20"/>
      <c r="Q286" s="20"/>
      <c r="R286" s="20"/>
      <c r="S286" s="20"/>
      <c r="T286" s="20"/>
      <c r="U286" s="20"/>
      <c r="V286" s="20"/>
      <c r="W286" s="20"/>
      <c r="X286" s="20"/>
      <c r="Y286" s="20"/>
      <c r="Z286" s="20"/>
    </row>
    <row r="287" spans="2:26" ht="15.75" hidden="1" customHeight="1">
      <c r="B287" s="20"/>
      <c r="C287" s="20"/>
      <c r="D287" s="70"/>
      <c r="E287" s="71"/>
      <c r="F287" s="28"/>
      <c r="G287" s="20"/>
      <c r="H287" s="20"/>
      <c r="I287" s="20"/>
      <c r="J287" s="20"/>
      <c r="K287" s="20"/>
      <c r="L287" s="20"/>
      <c r="M287" s="20"/>
      <c r="N287" s="20"/>
      <c r="O287" s="20"/>
      <c r="P287" s="20"/>
      <c r="Q287" s="20"/>
      <c r="R287" s="20"/>
      <c r="S287" s="20"/>
      <c r="T287" s="20"/>
      <c r="U287" s="20"/>
      <c r="V287" s="20"/>
      <c r="W287" s="20"/>
      <c r="X287" s="20"/>
      <c r="Y287" s="20"/>
      <c r="Z287" s="20"/>
    </row>
    <row r="288" spans="2:26" ht="15.75" hidden="1" customHeight="1">
      <c r="B288" s="20"/>
      <c r="C288" s="20"/>
      <c r="D288" s="70"/>
      <c r="E288" s="71"/>
      <c r="F288" s="28"/>
      <c r="G288" s="20"/>
      <c r="H288" s="20"/>
      <c r="I288" s="20"/>
      <c r="J288" s="20"/>
      <c r="K288" s="20"/>
      <c r="L288" s="20"/>
      <c r="M288" s="20"/>
      <c r="N288" s="20"/>
      <c r="O288" s="20"/>
      <c r="P288" s="20"/>
      <c r="Q288" s="20"/>
      <c r="R288" s="20"/>
      <c r="S288" s="20"/>
      <c r="T288" s="20"/>
      <c r="U288" s="20"/>
      <c r="V288" s="20"/>
      <c r="W288" s="20"/>
      <c r="X288" s="20"/>
      <c r="Y288" s="20"/>
      <c r="Z288" s="20"/>
    </row>
    <row r="289" spans="2:26" ht="15.75" hidden="1" customHeight="1">
      <c r="B289" s="20"/>
      <c r="C289" s="20"/>
      <c r="D289" s="70"/>
      <c r="E289" s="71"/>
      <c r="F289" s="28"/>
      <c r="G289" s="20"/>
      <c r="H289" s="20"/>
      <c r="I289" s="20"/>
      <c r="J289" s="20"/>
      <c r="K289" s="20"/>
      <c r="L289" s="20"/>
      <c r="M289" s="20"/>
      <c r="N289" s="20"/>
      <c r="O289" s="20"/>
      <c r="P289" s="20"/>
      <c r="Q289" s="20"/>
      <c r="R289" s="20"/>
      <c r="S289" s="20"/>
      <c r="T289" s="20"/>
      <c r="U289" s="20"/>
      <c r="V289" s="20"/>
      <c r="W289" s="20"/>
      <c r="X289" s="20"/>
      <c r="Y289" s="20"/>
      <c r="Z289" s="20"/>
    </row>
    <row r="290" spans="2:26" ht="15.75" hidden="1" customHeight="1">
      <c r="B290" s="20"/>
      <c r="C290" s="20"/>
      <c r="D290" s="70"/>
      <c r="E290" s="71"/>
      <c r="F290" s="28"/>
      <c r="G290" s="20"/>
      <c r="H290" s="20"/>
      <c r="I290" s="20"/>
      <c r="J290" s="20"/>
      <c r="K290" s="20"/>
      <c r="L290" s="20"/>
      <c r="M290" s="20"/>
      <c r="N290" s="20"/>
      <c r="O290" s="20"/>
      <c r="P290" s="20"/>
      <c r="Q290" s="20"/>
      <c r="R290" s="20"/>
      <c r="S290" s="20"/>
      <c r="T290" s="20"/>
      <c r="U290" s="20"/>
      <c r="V290" s="20"/>
      <c r="W290" s="20"/>
      <c r="X290" s="20"/>
      <c r="Y290" s="20"/>
      <c r="Z290" s="20"/>
    </row>
    <row r="291" spans="2:26" ht="15.75" hidden="1" customHeight="1">
      <c r="B291" s="20"/>
      <c r="C291" s="20"/>
      <c r="D291" s="70"/>
      <c r="E291" s="71"/>
      <c r="F291" s="28"/>
      <c r="G291" s="20"/>
      <c r="H291" s="20"/>
      <c r="I291" s="20"/>
      <c r="J291" s="20"/>
      <c r="K291" s="20"/>
      <c r="L291" s="20"/>
      <c r="M291" s="20"/>
      <c r="N291" s="20"/>
      <c r="O291" s="20"/>
      <c r="P291" s="20"/>
      <c r="Q291" s="20"/>
      <c r="R291" s="20"/>
      <c r="S291" s="20"/>
      <c r="T291" s="20"/>
      <c r="U291" s="20"/>
      <c r="V291" s="20"/>
      <c r="W291" s="20"/>
      <c r="X291" s="20"/>
      <c r="Y291" s="20"/>
      <c r="Z291" s="20"/>
    </row>
    <row r="292" spans="2:26" ht="15.75" hidden="1" customHeight="1">
      <c r="B292" s="20"/>
      <c r="C292" s="20"/>
      <c r="D292" s="70"/>
      <c r="E292" s="71"/>
      <c r="F292" s="28"/>
      <c r="G292" s="20"/>
      <c r="H292" s="20"/>
      <c r="I292" s="20"/>
      <c r="J292" s="20"/>
      <c r="K292" s="20"/>
      <c r="L292" s="20"/>
      <c r="M292" s="20"/>
      <c r="N292" s="20"/>
      <c r="O292" s="20"/>
      <c r="P292" s="20"/>
      <c r="Q292" s="20"/>
      <c r="R292" s="20"/>
      <c r="S292" s="20"/>
      <c r="T292" s="20"/>
      <c r="U292" s="20"/>
      <c r="V292" s="20"/>
      <c r="W292" s="20"/>
      <c r="X292" s="20"/>
      <c r="Y292" s="20"/>
      <c r="Z292" s="20"/>
    </row>
    <row r="293" spans="2:26" ht="15.75" hidden="1" customHeight="1">
      <c r="B293" s="20"/>
      <c r="C293" s="20"/>
      <c r="D293" s="70"/>
      <c r="E293" s="71"/>
      <c r="F293" s="28"/>
      <c r="G293" s="20"/>
      <c r="H293" s="20"/>
      <c r="I293" s="20"/>
      <c r="J293" s="20"/>
      <c r="K293" s="20"/>
      <c r="L293" s="20"/>
      <c r="M293" s="20"/>
      <c r="N293" s="20"/>
      <c r="O293" s="20"/>
      <c r="P293" s="20"/>
      <c r="Q293" s="20"/>
      <c r="R293" s="20"/>
      <c r="S293" s="20"/>
      <c r="T293" s="20"/>
      <c r="U293" s="20"/>
      <c r="V293" s="20"/>
      <c r="W293" s="20"/>
      <c r="X293" s="20"/>
      <c r="Y293" s="20"/>
      <c r="Z293" s="20"/>
    </row>
    <row r="294" spans="2:26" ht="15.75" hidden="1" customHeight="1">
      <c r="B294" s="20"/>
      <c r="C294" s="20"/>
      <c r="D294" s="70"/>
      <c r="E294" s="71"/>
      <c r="F294" s="28"/>
      <c r="G294" s="20"/>
      <c r="H294" s="20"/>
      <c r="I294" s="20"/>
      <c r="J294" s="20"/>
      <c r="K294" s="20"/>
      <c r="L294" s="20"/>
      <c r="M294" s="20"/>
      <c r="N294" s="20"/>
      <c r="O294" s="20"/>
      <c r="P294" s="20"/>
      <c r="Q294" s="20"/>
      <c r="R294" s="20"/>
      <c r="S294" s="20"/>
      <c r="T294" s="20"/>
      <c r="U294" s="20"/>
      <c r="V294" s="20"/>
      <c r="W294" s="20"/>
      <c r="X294" s="20"/>
      <c r="Y294" s="20"/>
      <c r="Z294" s="20"/>
    </row>
    <row r="295" spans="2:26" ht="15.75" hidden="1" customHeight="1">
      <c r="B295" s="20"/>
      <c r="C295" s="20"/>
      <c r="D295" s="70"/>
      <c r="E295" s="71"/>
      <c r="F295" s="28"/>
      <c r="G295" s="20"/>
      <c r="H295" s="20"/>
      <c r="I295" s="20"/>
      <c r="J295" s="20"/>
      <c r="K295" s="20"/>
      <c r="L295" s="20"/>
      <c r="M295" s="20"/>
      <c r="N295" s="20"/>
      <c r="O295" s="20"/>
      <c r="P295" s="20"/>
      <c r="Q295" s="20"/>
      <c r="R295" s="20"/>
      <c r="S295" s="20"/>
      <c r="T295" s="20"/>
      <c r="U295" s="20"/>
      <c r="V295" s="20"/>
      <c r="W295" s="20"/>
      <c r="X295" s="20"/>
      <c r="Y295" s="20"/>
      <c r="Z295" s="20"/>
    </row>
    <row r="296" spans="2:26" ht="15.75" hidden="1" customHeight="1">
      <c r="B296" s="20"/>
      <c r="C296" s="20"/>
      <c r="D296" s="70"/>
      <c r="E296" s="71"/>
      <c r="F296" s="28"/>
      <c r="G296" s="20"/>
      <c r="H296" s="20"/>
      <c r="I296" s="20"/>
      <c r="J296" s="20"/>
      <c r="K296" s="20"/>
      <c r="L296" s="20"/>
      <c r="M296" s="20"/>
      <c r="N296" s="20"/>
      <c r="O296" s="20"/>
      <c r="P296" s="20"/>
      <c r="Q296" s="20"/>
      <c r="R296" s="20"/>
      <c r="S296" s="20"/>
      <c r="T296" s="20"/>
      <c r="U296" s="20"/>
      <c r="V296" s="20"/>
      <c r="W296" s="20"/>
      <c r="X296" s="20"/>
      <c r="Y296" s="20"/>
      <c r="Z296" s="20"/>
    </row>
    <row r="297" spans="2:26" ht="15.75" hidden="1" customHeight="1">
      <c r="B297" s="20"/>
      <c r="C297" s="20"/>
      <c r="D297" s="70"/>
      <c r="E297" s="71"/>
      <c r="F297" s="28"/>
      <c r="G297" s="20"/>
      <c r="H297" s="20"/>
      <c r="I297" s="20"/>
      <c r="J297" s="20"/>
      <c r="K297" s="20"/>
      <c r="L297" s="20"/>
      <c r="M297" s="20"/>
      <c r="N297" s="20"/>
      <c r="O297" s="20"/>
      <c r="P297" s="20"/>
      <c r="Q297" s="20"/>
      <c r="R297" s="20"/>
      <c r="S297" s="20"/>
      <c r="T297" s="20"/>
      <c r="U297" s="20"/>
      <c r="V297" s="20"/>
      <c r="W297" s="20"/>
      <c r="X297" s="20"/>
      <c r="Y297" s="20"/>
      <c r="Z297" s="20"/>
    </row>
    <row r="298" spans="2:26" ht="15.75" hidden="1" customHeight="1">
      <c r="B298" s="20"/>
      <c r="C298" s="20"/>
      <c r="D298" s="70"/>
      <c r="E298" s="71"/>
      <c r="F298" s="28"/>
      <c r="G298" s="20"/>
      <c r="H298" s="20"/>
      <c r="I298" s="20"/>
      <c r="J298" s="20"/>
      <c r="K298" s="20"/>
      <c r="L298" s="20"/>
      <c r="M298" s="20"/>
      <c r="N298" s="20"/>
      <c r="O298" s="20"/>
      <c r="P298" s="20"/>
      <c r="Q298" s="20"/>
      <c r="R298" s="20"/>
      <c r="S298" s="20"/>
      <c r="T298" s="20"/>
      <c r="U298" s="20"/>
      <c r="V298" s="20"/>
      <c r="W298" s="20"/>
      <c r="X298" s="20"/>
      <c r="Y298" s="20"/>
      <c r="Z298" s="20"/>
    </row>
    <row r="299" spans="2:26" ht="15.75" hidden="1" customHeight="1">
      <c r="B299" s="20"/>
      <c r="C299" s="20"/>
      <c r="D299" s="70"/>
      <c r="E299" s="71"/>
      <c r="F299" s="28"/>
      <c r="G299" s="20"/>
      <c r="H299" s="20"/>
      <c r="I299" s="20"/>
      <c r="J299" s="20"/>
      <c r="K299" s="20"/>
      <c r="L299" s="20"/>
      <c r="M299" s="20"/>
      <c r="N299" s="20"/>
      <c r="O299" s="20"/>
      <c r="P299" s="20"/>
      <c r="Q299" s="20"/>
      <c r="R299" s="20"/>
      <c r="S299" s="20"/>
      <c r="T299" s="20"/>
      <c r="U299" s="20"/>
      <c r="V299" s="20"/>
      <c r="W299" s="20"/>
      <c r="X299" s="20"/>
      <c r="Y299" s="20"/>
      <c r="Z299" s="20"/>
    </row>
    <row r="300" spans="2:26" ht="15.75" hidden="1" customHeight="1">
      <c r="B300" s="20"/>
      <c r="C300" s="20"/>
      <c r="D300" s="70"/>
      <c r="E300" s="71"/>
      <c r="F300" s="28"/>
      <c r="G300" s="20"/>
      <c r="H300" s="20"/>
      <c r="I300" s="20"/>
      <c r="J300" s="20"/>
      <c r="K300" s="20"/>
      <c r="L300" s="20"/>
      <c r="M300" s="20"/>
      <c r="N300" s="20"/>
      <c r="O300" s="20"/>
      <c r="P300" s="20"/>
      <c r="Q300" s="20"/>
      <c r="R300" s="20"/>
      <c r="S300" s="20"/>
      <c r="T300" s="20"/>
      <c r="U300" s="20"/>
      <c r="V300" s="20"/>
      <c r="W300" s="20"/>
      <c r="X300" s="20"/>
      <c r="Y300" s="20"/>
      <c r="Z300" s="20"/>
    </row>
    <row r="301" spans="2:26" ht="15.75" hidden="1" customHeight="1">
      <c r="B301" s="20"/>
      <c r="C301" s="20"/>
      <c r="D301" s="70"/>
      <c r="E301" s="71"/>
      <c r="F301" s="28"/>
      <c r="G301" s="20"/>
      <c r="H301" s="20"/>
      <c r="I301" s="20"/>
      <c r="J301" s="20"/>
      <c r="K301" s="20"/>
      <c r="L301" s="20"/>
      <c r="M301" s="20"/>
      <c r="N301" s="20"/>
      <c r="O301" s="20"/>
      <c r="P301" s="20"/>
      <c r="Q301" s="20"/>
      <c r="R301" s="20"/>
      <c r="S301" s="20"/>
      <c r="T301" s="20"/>
      <c r="U301" s="20"/>
      <c r="V301" s="20"/>
      <c r="W301" s="20"/>
      <c r="X301" s="20"/>
      <c r="Y301" s="20"/>
      <c r="Z301" s="20"/>
    </row>
    <row r="302" spans="2:26" ht="15.75" hidden="1" customHeight="1">
      <c r="B302" s="20"/>
      <c r="C302" s="20"/>
      <c r="D302" s="70"/>
      <c r="E302" s="71"/>
      <c r="F302" s="28"/>
      <c r="G302" s="20"/>
      <c r="H302" s="20"/>
      <c r="I302" s="20"/>
      <c r="J302" s="20"/>
      <c r="K302" s="20"/>
      <c r="L302" s="20"/>
      <c r="M302" s="20"/>
      <c r="N302" s="20"/>
      <c r="O302" s="20"/>
      <c r="P302" s="20"/>
      <c r="Q302" s="20"/>
      <c r="R302" s="20"/>
      <c r="S302" s="20"/>
      <c r="T302" s="20"/>
      <c r="U302" s="20"/>
      <c r="V302" s="20"/>
      <c r="W302" s="20"/>
      <c r="X302" s="20"/>
      <c r="Y302" s="20"/>
      <c r="Z302" s="20"/>
    </row>
    <row r="303" spans="2:26" ht="15.75" hidden="1" customHeight="1">
      <c r="B303" s="20"/>
      <c r="C303" s="20"/>
      <c r="D303" s="70"/>
      <c r="E303" s="71"/>
      <c r="F303" s="28"/>
      <c r="G303" s="20"/>
      <c r="H303" s="20"/>
      <c r="I303" s="20"/>
      <c r="J303" s="20"/>
      <c r="K303" s="20"/>
      <c r="L303" s="20"/>
      <c r="M303" s="20"/>
      <c r="N303" s="20"/>
      <c r="O303" s="20"/>
      <c r="P303" s="20"/>
      <c r="Q303" s="20"/>
      <c r="R303" s="20"/>
      <c r="S303" s="20"/>
      <c r="T303" s="20"/>
      <c r="U303" s="20"/>
      <c r="V303" s="20"/>
      <c r="W303" s="20"/>
      <c r="X303" s="20"/>
      <c r="Y303" s="20"/>
      <c r="Z303" s="20"/>
    </row>
    <row r="304" spans="2:26" ht="15.75" hidden="1" customHeight="1">
      <c r="B304" s="20"/>
      <c r="C304" s="20"/>
      <c r="D304" s="70"/>
      <c r="E304" s="71"/>
      <c r="F304" s="28"/>
      <c r="G304" s="20"/>
      <c r="H304" s="20"/>
      <c r="I304" s="20"/>
      <c r="J304" s="20"/>
      <c r="K304" s="20"/>
      <c r="L304" s="20"/>
      <c r="M304" s="20"/>
      <c r="N304" s="20"/>
      <c r="O304" s="20"/>
      <c r="P304" s="20"/>
      <c r="Q304" s="20"/>
      <c r="R304" s="20"/>
      <c r="S304" s="20"/>
      <c r="T304" s="20"/>
      <c r="U304" s="20"/>
      <c r="V304" s="20"/>
      <c r="W304" s="20"/>
      <c r="X304" s="20"/>
      <c r="Y304" s="20"/>
      <c r="Z304" s="20"/>
    </row>
    <row r="305" spans="2:26" ht="15.75" hidden="1" customHeight="1">
      <c r="B305" s="20"/>
      <c r="C305" s="20"/>
      <c r="D305" s="70"/>
      <c r="E305" s="71"/>
      <c r="F305" s="28"/>
      <c r="G305" s="20"/>
      <c r="H305" s="20"/>
      <c r="I305" s="20"/>
      <c r="J305" s="20"/>
      <c r="K305" s="20"/>
      <c r="L305" s="20"/>
      <c r="M305" s="20"/>
      <c r="N305" s="20"/>
      <c r="O305" s="20"/>
      <c r="P305" s="20"/>
      <c r="Q305" s="20"/>
      <c r="R305" s="20"/>
      <c r="S305" s="20"/>
      <c r="T305" s="20"/>
      <c r="U305" s="20"/>
      <c r="V305" s="20"/>
      <c r="W305" s="20"/>
      <c r="X305" s="20"/>
      <c r="Y305" s="20"/>
      <c r="Z305" s="20"/>
    </row>
    <row r="306" spans="2:26" ht="15.75" hidden="1" customHeight="1">
      <c r="B306" s="20"/>
      <c r="C306" s="20"/>
      <c r="D306" s="70"/>
      <c r="E306" s="71"/>
      <c r="F306" s="28"/>
      <c r="G306" s="20"/>
      <c r="H306" s="20"/>
      <c r="I306" s="20"/>
      <c r="J306" s="20"/>
      <c r="K306" s="20"/>
      <c r="L306" s="20"/>
      <c r="M306" s="20"/>
      <c r="N306" s="20"/>
      <c r="O306" s="20"/>
      <c r="P306" s="20"/>
      <c r="Q306" s="20"/>
      <c r="R306" s="20"/>
      <c r="S306" s="20"/>
      <c r="T306" s="20"/>
      <c r="U306" s="20"/>
      <c r="V306" s="20"/>
      <c r="W306" s="20"/>
      <c r="X306" s="20"/>
      <c r="Y306" s="20"/>
      <c r="Z306" s="20"/>
    </row>
    <row r="307" spans="2:26" ht="15.75" hidden="1" customHeight="1">
      <c r="B307" s="20"/>
      <c r="C307" s="20"/>
      <c r="D307" s="70"/>
      <c r="E307" s="71"/>
      <c r="F307" s="28"/>
      <c r="G307" s="20"/>
      <c r="H307" s="20"/>
      <c r="I307" s="20"/>
      <c r="J307" s="20"/>
      <c r="K307" s="20"/>
      <c r="L307" s="20"/>
      <c r="M307" s="20"/>
      <c r="N307" s="20"/>
      <c r="O307" s="20"/>
      <c r="P307" s="20"/>
      <c r="Q307" s="20"/>
      <c r="R307" s="20"/>
      <c r="S307" s="20"/>
      <c r="T307" s="20"/>
      <c r="U307" s="20"/>
      <c r="V307" s="20"/>
      <c r="W307" s="20"/>
      <c r="X307" s="20"/>
      <c r="Y307" s="20"/>
      <c r="Z307" s="20"/>
    </row>
    <row r="308" spans="2:26" ht="15.75" hidden="1" customHeight="1">
      <c r="B308" s="20"/>
      <c r="C308" s="20"/>
      <c r="D308" s="70"/>
      <c r="E308" s="71"/>
      <c r="F308" s="28"/>
      <c r="G308" s="20"/>
      <c r="H308" s="20"/>
      <c r="I308" s="20"/>
      <c r="J308" s="20"/>
      <c r="K308" s="20"/>
      <c r="L308" s="20"/>
      <c r="M308" s="20"/>
      <c r="N308" s="20"/>
      <c r="O308" s="20"/>
      <c r="P308" s="20"/>
      <c r="Q308" s="20"/>
      <c r="R308" s="20"/>
      <c r="S308" s="20"/>
      <c r="T308" s="20"/>
      <c r="U308" s="20"/>
      <c r="V308" s="20"/>
      <c r="W308" s="20"/>
      <c r="X308" s="20"/>
      <c r="Y308" s="20"/>
      <c r="Z308" s="20"/>
    </row>
    <row r="309" spans="2:26" ht="15.75" hidden="1" customHeight="1">
      <c r="B309" s="20"/>
      <c r="C309" s="20"/>
      <c r="D309" s="70"/>
      <c r="E309" s="71"/>
      <c r="F309" s="28"/>
      <c r="G309" s="20"/>
      <c r="H309" s="20"/>
      <c r="I309" s="20"/>
      <c r="J309" s="20"/>
      <c r="K309" s="20"/>
      <c r="L309" s="20"/>
      <c r="M309" s="20"/>
      <c r="N309" s="20"/>
      <c r="O309" s="20"/>
      <c r="P309" s="20"/>
      <c r="Q309" s="20"/>
      <c r="R309" s="20"/>
      <c r="S309" s="20"/>
      <c r="T309" s="20"/>
      <c r="U309" s="20"/>
      <c r="V309" s="20"/>
      <c r="W309" s="20"/>
      <c r="X309" s="20"/>
      <c r="Y309" s="20"/>
      <c r="Z309" s="20"/>
    </row>
    <row r="310" spans="2:26" ht="15.75" hidden="1" customHeight="1">
      <c r="B310" s="20"/>
      <c r="C310" s="20"/>
      <c r="D310" s="70"/>
      <c r="E310" s="71"/>
      <c r="F310" s="28"/>
      <c r="G310" s="20"/>
      <c r="H310" s="20"/>
      <c r="I310" s="20"/>
      <c r="J310" s="20"/>
      <c r="K310" s="20"/>
      <c r="L310" s="20"/>
      <c r="M310" s="20"/>
      <c r="N310" s="20"/>
      <c r="O310" s="20"/>
      <c r="P310" s="20"/>
      <c r="Q310" s="20"/>
      <c r="R310" s="20"/>
      <c r="S310" s="20"/>
      <c r="T310" s="20"/>
      <c r="U310" s="20"/>
      <c r="V310" s="20"/>
      <c r="W310" s="20"/>
      <c r="X310" s="20"/>
      <c r="Y310" s="20"/>
      <c r="Z310" s="20"/>
    </row>
    <row r="311" spans="2:26" ht="15.75" hidden="1" customHeight="1">
      <c r="B311" s="20"/>
      <c r="C311" s="20"/>
      <c r="D311" s="70"/>
      <c r="E311" s="71"/>
      <c r="F311" s="28"/>
      <c r="G311" s="20"/>
      <c r="H311" s="20"/>
      <c r="I311" s="20"/>
      <c r="J311" s="20"/>
      <c r="K311" s="20"/>
      <c r="L311" s="20"/>
      <c r="M311" s="20"/>
      <c r="N311" s="20"/>
      <c r="O311" s="20"/>
      <c r="P311" s="20"/>
      <c r="Q311" s="20"/>
      <c r="R311" s="20"/>
      <c r="S311" s="20"/>
      <c r="T311" s="20"/>
      <c r="U311" s="20"/>
      <c r="V311" s="20"/>
      <c r="W311" s="20"/>
      <c r="X311" s="20"/>
      <c r="Y311" s="20"/>
      <c r="Z311" s="20"/>
    </row>
    <row r="312" spans="2:26" ht="15.75" hidden="1" customHeight="1">
      <c r="B312" s="20"/>
      <c r="C312" s="20"/>
      <c r="D312" s="70"/>
      <c r="E312" s="71"/>
      <c r="F312" s="28"/>
      <c r="G312" s="20"/>
      <c r="H312" s="20"/>
      <c r="I312" s="20"/>
      <c r="J312" s="20"/>
      <c r="K312" s="20"/>
      <c r="L312" s="20"/>
      <c r="M312" s="20"/>
      <c r="N312" s="20"/>
      <c r="O312" s="20"/>
      <c r="P312" s="20"/>
      <c r="Q312" s="20"/>
      <c r="R312" s="20"/>
      <c r="S312" s="20"/>
      <c r="T312" s="20"/>
      <c r="U312" s="20"/>
      <c r="V312" s="20"/>
      <c r="W312" s="20"/>
      <c r="X312" s="20"/>
      <c r="Y312" s="20"/>
      <c r="Z312" s="20"/>
    </row>
    <row r="313" spans="2:26" ht="15.75" hidden="1" customHeight="1">
      <c r="B313" s="20"/>
      <c r="C313" s="20"/>
      <c r="D313" s="70"/>
      <c r="E313" s="71"/>
      <c r="F313" s="28"/>
      <c r="G313" s="20"/>
      <c r="H313" s="20"/>
      <c r="I313" s="20"/>
      <c r="J313" s="20"/>
      <c r="K313" s="20"/>
      <c r="L313" s="20"/>
      <c r="M313" s="20"/>
      <c r="N313" s="20"/>
      <c r="O313" s="20"/>
      <c r="P313" s="20"/>
      <c r="Q313" s="20"/>
      <c r="R313" s="20"/>
      <c r="S313" s="20"/>
      <c r="T313" s="20"/>
      <c r="U313" s="20"/>
      <c r="V313" s="20"/>
      <c r="W313" s="20"/>
      <c r="X313" s="20"/>
      <c r="Y313" s="20"/>
      <c r="Z313" s="20"/>
    </row>
    <row r="314" spans="2:26" ht="15.75" hidden="1" customHeight="1"/>
    <row r="315" spans="2:26" ht="15.75" hidden="1" customHeight="1"/>
    <row r="316" spans="2:26" ht="15.75" hidden="1" customHeight="1"/>
    <row r="317" spans="2:26" ht="15.75" hidden="1" customHeight="1"/>
    <row r="318" spans="2:26" ht="15.75" hidden="1" customHeight="1"/>
    <row r="319" spans="2:26" ht="15.75" hidden="1" customHeight="1"/>
    <row r="320" spans="2:26"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sheetData>
  <mergeCells count="34">
    <mergeCell ref="A105:B105"/>
    <mergeCell ref="A109:B109"/>
    <mergeCell ref="C21:E21"/>
    <mergeCell ref="C31:D31"/>
    <mergeCell ref="A32:B32"/>
    <mergeCell ref="A46:B46"/>
    <mergeCell ref="A56:B56"/>
    <mergeCell ref="A63:B63"/>
    <mergeCell ref="A73:B73"/>
    <mergeCell ref="A23:E23"/>
    <mergeCell ref="A79:B79"/>
    <mergeCell ref="A87:B87"/>
    <mergeCell ref="A93:B93"/>
    <mergeCell ref="A99:B99"/>
    <mergeCell ref="C17:E17"/>
    <mergeCell ref="C18:E18"/>
    <mergeCell ref="C19:E19"/>
    <mergeCell ref="C20:E20"/>
    <mergeCell ref="A22:E22"/>
    <mergeCell ref="C12:E12"/>
    <mergeCell ref="C13:E13"/>
    <mergeCell ref="C14:E14"/>
    <mergeCell ref="C15:E15"/>
    <mergeCell ref="C16:E16"/>
    <mergeCell ref="C7:E7"/>
    <mergeCell ref="C8:E8"/>
    <mergeCell ref="C9:E9"/>
    <mergeCell ref="C10:E10"/>
    <mergeCell ref="C11:E11"/>
    <mergeCell ref="A2:D2"/>
    <mergeCell ref="A3:E3"/>
    <mergeCell ref="C4:E4"/>
    <mergeCell ref="A5:E5"/>
    <mergeCell ref="A6:E6"/>
  </mergeCells>
  <conditionalFormatting sqref="A40 A76:A77 A91">
    <cfRule type="expression" dxfId="82" priority="1">
      <formula>#REF!="Yes"</formula>
    </cfRule>
  </conditionalFormatting>
  <conditionalFormatting sqref="A76:A77 A94:A98">
    <cfRule type="expression" dxfId="81" priority="2">
      <formula>#REF!="No"</formula>
    </cfRule>
  </conditionalFormatting>
  <conditionalFormatting sqref="A93:A94 A96:A98 B93:E93 A109">
    <cfRule type="expression" dxfId="80" priority="3">
      <formula>#REF!="Yes"</formula>
    </cfRule>
  </conditionalFormatting>
  <conditionalFormatting sqref="A94:A98 E99 A100:A104 E105 A106:A108 E109 A110:A113">
    <cfRule type="expression" dxfId="79" priority="4">
      <formula>#REF!="Yes"</formula>
    </cfRule>
  </conditionalFormatting>
  <conditionalFormatting sqref="A111:A113">
    <cfRule type="expression" dxfId="78" priority="5">
      <formula>#REF!="No"</formula>
    </cfRule>
  </conditionalFormatting>
  <conditionalFormatting sqref="C73:E73">
    <cfRule type="expression" dxfId="77" priority="6">
      <formula>#REF!="No"</formula>
    </cfRule>
  </conditionalFormatting>
  <conditionalFormatting sqref="E87">
    <cfRule type="expression" dxfId="76" priority="7">
      <formula>#REF!="No"</formula>
    </cfRule>
  </conditionalFormatting>
  <dataValidations count="1">
    <dataValidation type="list" allowBlank="1" showErrorMessage="1" sqref="C26:C30 C33:C45 C47:C55 C57:C62 C64:C72 C74:C78 C80:C86 C88:C92 C94:C98 C100:C104 C110:C113" xr:uid="{00000000-0002-0000-0200-000000000000}">
      <formula1>YesNo</formula1>
    </dataValidation>
  </dataValidations>
  <hyperlinks>
    <hyperlink ref="C10" r:id="rId1" location="lic" xr:uid="{00000000-0004-0000-0200-000000000000}"/>
    <hyperlink ref="C11" r:id="rId2" xr:uid="{00000000-0004-0000-0200-000001000000}"/>
    <hyperlink ref="C14" r:id="rId3" xr:uid="{00000000-0004-0000-0200-000002000000}"/>
    <hyperlink ref="C18" r:id="rId4" xr:uid="{00000000-0004-0000-0200-000003000000}"/>
  </hyperlinks>
  <pageMargins left="0.75" right="0.75" top="1" bottom="1" header="0" footer="0"/>
  <pageSetup orientation="landscape"/>
  <headerFooter>
    <oddFooter>&amp;L000000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Z1016"/>
  <sheetViews>
    <sheetView workbookViewId="0"/>
  </sheetViews>
  <sheetFormatPr defaultColWidth="9.19921875" defaultRowHeight="15" customHeight="1"/>
  <cols>
    <col min="1" max="1" width="16.59765625" customWidth="1"/>
    <col min="2" max="2" width="20.59765625" customWidth="1"/>
    <col min="3" max="3" width="22.8984375" customWidth="1"/>
    <col min="4" max="4" width="21.59765625" customWidth="1"/>
    <col min="5" max="5" width="20.59765625" customWidth="1"/>
    <col min="6" max="8" width="16.59765625" customWidth="1"/>
    <col min="9" max="9" width="20.59765625" customWidth="1"/>
    <col min="10" max="10" width="11.19921875" customWidth="1"/>
    <col min="11" max="26" width="11.19921875" hidden="1" customWidth="1"/>
  </cols>
  <sheetData>
    <row r="1" spans="1:10" ht="15" customHeight="1">
      <c r="A1" s="18" t="s">
        <v>220</v>
      </c>
    </row>
    <row r="2" spans="1:10" ht="36" customHeight="1">
      <c r="A2" s="310" t="s">
        <v>221</v>
      </c>
      <c r="B2" s="281"/>
      <c r="C2" s="281"/>
      <c r="D2" s="281"/>
      <c r="E2" s="281"/>
      <c r="F2" s="281"/>
      <c r="G2" s="281"/>
      <c r="H2" s="283"/>
      <c r="I2" s="72" t="str">
        <f>'HECVAT - Lite | Vendor Response'!E2</f>
        <v>Version 3.06</v>
      </c>
    </row>
    <row r="3" spans="1:10" ht="36" customHeight="1">
      <c r="A3" s="273" t="s">
        <v>222</v>
      </c>
      <c r="B3" s="281"/>
      <c r="C3" s="281"/>
      <c r="D3" s="281"/>
      <c r="E3" s="281"/>
      <c r="F3" s="281"/>
      <c r="G3" s="281"/>
      <c r="H3" s="281"/>
      <c r="I3" s="272"/>
    </row>
    <row r="4" spans="1:10" ht="36" customHeight="1">
      <c r="A4" s="311" t="s">
        <v>223</v>
      </c>
      <c r="B4" s="312"/>
      <c r="C4" s="312"/>
      <c r="D4" s="312"/>
      <c r="E4" s="312"/>
      <c r="F4" s="312"/>
      <c r="G4" s="312"/>
      <c r="H4" s="312"/>
      <c r="I4" s="313"/>
    </row>
    <row r="5" spans="1:10" ht="48" customHeight="1">
      <c r="A5" s="314" t="s">
        <v>224</v>
      </c>
      <c r="B5" s="315"/>
      <c r="C5" s="315"/>
      <c r="D5" s="315"/>
      <c r="E5" s="315"/>
      <c r="F5" s="315"/>
      <c r="G5" s="315"/>
      <c r="H5" s="315"/>
      <c r="I5" s="316"/>
    </row>
    <row r="6" spans="1:10" ht="48" customHeight="1">
      <c r="A6" s="73" t="s">
        <v>62</v>
      </c>
      <c r="B6" s="302" t="str">
        <f>'HECVAT - Lite | Vendor Response'!C7</f>
        <v>PolymathPlus</v>
      </c>
      <c r="C6" s="272"/>
      <c r="D6" s="74"/>
      <c r="E6" s="74"/>
      <c r="F6" s="73" t="s">
        <v>65</v>
      </c>
      <c r="G6" s="317" t="str">
        <f>'HECVAT - Lite | Vendor Response'!C8</f>
        <v>PolymathPlus</v>
      </c>
      <c r="H6" s="281"/>
      <c r="I6" s="272"/>
    </row>
    <row r="7" spans="1:10" ht="48" customHeight="1">
      <c r="A7" s="73" t="s">
        <v>76</v>
      </c>
      <c r="B7" s="294" t="str">
        <f>'HECVAT - Lite | Vendor Response'!C12</f>
        <v>Michael Elly</v>
      </c>
      <c r="C7" s="272"/>
      <c r="D7" s="75"/>
      <c r="E7" s="75"/>
      <c r="F7" s="73" t="s">
        <v>67</v>
      </c>
      <c r="G7" s="317" t="str">
        <f>'HECVAT - Lite | Vendor Response'!C9</f>
        <v>Math-Solver for Students, Scientists, and Engineers</v>
      </c>
      <c r="H7" s="281"/>
      <c r="I7" s="272"/>
    </row>
    <row r="8" spans="1:10" ht="48" customHeight="1">
      <c r="A8" s="74" t="s">
        <v>79</v>
      </c>
      <c r="B8" s="295" t="str">
        <f>'HECVAT - Lite | Vendor Response'!C13</f>
        <v>Systems Admin</v>
      </c>
      <c r="C8" s="296"/>
      <c r="D8" s="76"/>
      <c r="E8" s="76"/>
      <c r="F8" s="73" t="s">
        <v>225</v>
      </c>
      <c r="G8" s="305" t="s">
        <v>226</v>
      </c>
      <c r="H8" s="306"/>
      <c r="I8" s="296"/>
    </row>
    <row r="9" spans="1:10" ht="48" customHeight="1">
      <c r="A9" s="73" t="s">
        <v>227</v>
      </c>
      <c r="B9" s="297" t="str">
        <f>'HECVAT - Lite | Vendor Response'!C14</f>
        <v>admin@polymathplus.org</v>
      </c>
      <c r="C9" s="272"/>
      <c r="D9" s="77"/>
      <c r="E9" s="75"/>
      <c r="F9" s="78" t="s">
        <v>228</v>
      </c>
      <c r="G9" s="307">
        <f>'HECVAT - Lite | Vendor Response'!C4</f>
        <v>45574</v>
      </c>
      <c r="H9" s="281"/>
      <c r="I9" s="272"/>
      <c r="J9" s="18"/>
    </row>
    <row r="10" spans="1:10" ht="24" customHeight="1">
      <c r="A10" s="79"/>
      <c r="B10" s="80"/>
      <c r="C10" s="80"/>
      <c r="D10" s="81"/>
      <c r="E10" s="81"/>
      <c r="F10" s="81"/>
      <c r="G10" s="82"/>
      <c r="H10" s="82"/>
      <c r="I10" s="82"/>
    </row>
    <row r="11" spans="1:10" ht="48" customHeight="1">
      <c r="A11" s="298" t="s">
        <v>229</v>
      </c>
      <c r="B11" s="299"/>
      <c r="C11" s="83"/>
      <c r="D11" s="308"/>
      <c r="E11" s="309"/>
      <c r="F11" s="309"/>
      <c r="G11" s="309"/>
      <c r="H11" s="309"/>
      <c r="I11" s="309"/>
    </row>
    <row r="12" spans="1:10" ht="15.75" customHeight="1">
      <c r="A12" s="84"/>
      <c r="B12" s="85"/>
      <c r="C12" s="85"/>
      <c r="D12" s="85"/>
      <c r="E12" s="85"/>
      <c r="F12" s="85"/>
      <c r="G12" s="85"/>
      <c r="H12" s="85"/>
      <c r="I12" s="85"/>
    </row>
    <row r="13" spans="1:10" ht="36" customHeight="1">
      <c r="A13" s="85"/>
      <c r="B13" s="84"/>
      <c r="C13" s="86" t="s">
        <v>230</v>
      </c>
      <c r="D13" s="87" t="s">
        <v>231</v>
      </c>
      <c r="E13" s="87"/>
      <c r="F13" s="87" t="s">
        <v>232</v>
      </c>
      <c r="G13" s="88" t="s">
        <v>233</v>
      </c>
      <c r="H13" s="85"/>
      <c r="I13" s="85"/>
    </row>
    <row r="14" spans="1:10" ht="36" customHeight="1">
      <c r="A14" s="84"/>
      <c r="B14" s="89"/>
      <c r="C14" s="90" t="str">
        <f>Values!C2</f>
        <v>Company</v>
      </c>
      <c r="D14" s="91">
        <f>Values!H2</f>
        <v>135</v>
      </c>
      <c r="E14" s="92"/>
      <c r="F14" s="91">
        <f>Values!G2</f>
        <v>115</v>
      </c>
      <c r="G14" s="93">
        <f>Values!I2</f>
        <v>0.85185185185185186</v>
      </c>
      <c r="H14" s="85"/>
      <c r="I14" s="85"/>
    </row>
    <row r="15" spans="1:10" ht="36" customHeight="1">
      <c r="A15" s="84"/>
      <c r="B15" s="94"/>
      <c r="C15" s="95" t="str">
        <f>Values!C3</f>
        <v>Documentation</v>
      </c>
      <c r="D15" s="96">
        <f>Values!H3</f>
        <v>215</v>
      </c>
      <c r="E15" s="97"/>
      <c r="F15" s="96">
        <f>Values!G3</f>
        <v>145</v>
      </c>
      <c r="G15" s="98">
        <f>Values!I3</f>
        <v>0.67441860465116277</v>
      </c>
      <c r="H15" s="85"/>
      <c r="I15" s="85"/>
    </row>
    <row r="16" spans="1:10" ht="36" customHeight="1">
      <c r="A16" s="84"/>
      <c r="B16" s="94"/>
      <c r="C16" s="95" t="str">
        <f>Values!C4</f>
        <v>IT Accessibility</v>
      </c>
      <c r="D16" s="96">
        <f>Values!H4</f>
        <v>180</v>
      </c>
      <c r="E16" s="97"/>
      <c r="F16" s="96">
        <f>Values!G4</f>
        <v>160</v>
      </c>
      <c r="G16" s="98">
        <f>Values!I4</f>
        <v>0.88888888888888884</v>
      </c>
      <c r="H16" s="85"/>
      <c r="I16" s="85"/>
    </row>
    <row r="17" spans="1:10" ht="36" customHeight="1">
      <c r="A17" s="85"/>
      <c r="B17" s="84"/>
      <c r="C17" s="95" t="str">
        <f>Values!C5</f>
        <v>Application Security</v>
      </c>
      <c r="D17" s="96">
        <f>Values!H5</f>
        <v>130</v>
      </c>
      <c r="E17" s="97"/>
      <c r="F17" s="96">
        <f>Values!G5</f>
        <v>130</v>
      </c>
      <c r="G17" s="98">
        <f>Values!I5</f>
        <v>1</v>
      </c>
      <c r="H17" s="85"/>
      <c r="I17" s="85"/>
    </row>
    <row r="18" spans="1:10" ht="60" customHeight="1">
      <c r="A18" s="84"/>
      <c r="B18" s="89"/>
      <c r="C18" s="95" t="str">
        <f>Values!C6</f>
        <v>Authentication, Authorization, and Accounting</v>
      </c>
      <c r="D18" s="96">
        <f>Values!H6</f>
        <v>185</v>
      </c>
      <c r="E18" s="97"/>
      <c r="F18" s="96">
        <f>Values!G6</f>
        <v>165</v>
      </c>
      <c r="G18" s="98">
        <f>Values!I6</f>
        <v>0.89189189189189189</v>
      </c>
      <c r="H18" s="85"/>
      <c r="I18" s="85"/>
    </row>
    <row r="19" spans="1:10" ht="36" customHeight="1">
      <c r="A19" s="84"/>
      <c r="B19" s="94"/>
      <c r="C19" s="95" t="str">
        <f>Values!C7</f>
        <v>Systems Manangement</v>
      </c>
      <c r="D19" s="96">
        <f>Values!H7</f>
        <v>70</v>
      </c>
      <c r="E19" s="97"/>
      <c r="F19" s="96">
        <f>Values!G7</f>
        <v>40</v>
      </c>
      <c r="G19" s="98">
        <f>Values!I7</f>
        <v>0.5714285714285714</v>
      </c>
      <c r="H19" s="85"/>
      <c r="I19" s="85"/>
    </row>
    <row r="20" spans="1:10" ht="36" customHeight="1">
      <c r="A20" s="85"/>
      <c r="B20" s="85"/>
      <c r="C20" s="95" t="str">
        <f>Values!C8</f>
        <v>Data</v>
      </c>
      <c r="D20" s="96">
        <f>Values!H8</f>
        <v>165</v>
      </c>
      <c r="E20" s="97"/>
      <c r="F20" s="96">
        <f>Values!G8</f>
        <v>120</v>
      </c>
      <c r="G20" s="98">
        <f>Values!I8</f>
        <v>0.72727272727272729</v>
      </c>
      <c r="H20" s="85"/>
      <c r="I20" s="85"/>
    </row>
    <row r="21" spans="1:10" ht="36" customHeight="1">
      <c r="A21" s="85"/>
      <c r="B21" s="85"/>
      <c r="C21" s="95" t="str">
        <f>Values!C9</f>
        <v>Datacenter</v>
      </c>
      <c r="D21" s="96">
        <f>Values!H9</f>
        <v>160</v>
      </c>
      <c r="E21" s="97"/>
      <c r="F21" s="96">
        <f>Values!G9</f>
        <v>160</v>
      </c>
      <c r="G21" s="98">
        <f>Values!I9</f>
        <v>1</v>
      </c>
      <c r="H21" s="85"/>
      <c r="I21" s="85"/>
    </row>
    <row r="22" spans="1:10" ht="36" customHeight="1">
      <c r="A22" s="85"/>
      <c r="B22" s="85"/>
      <c r="C22" s="95" t="str">
        <f>Values!C10</f>
        <v>Networking</v>
      </c>
      <c r="D22" s="96">
        <f>Values!H10</f>
        <v>155</v>
      </c>
      <c r="E22" s="97"/>
      <c r="F22" s="96">
        <f>Values!G10</f>
        <v>120</v>
      </c>
      <c r="G22" s="98">
        <f>Values!I10</f>
        <v>0.77419354838709675</v>
      </c>
      <c r="H22" s="85"/>
      <c r="I22" s="85"/>
    </row>
    <row r="23" spans="1:10" ht="36" customHeight="1">
      <c r="A23" s="85"/>
      <c r="B23" s="85"/>
      <c r="C23" s="95" t="str">
        <f>Values!C11</f>
        <v>Incident Handling</v>
      </c>
      <c r="D23" s="96">
        <f>Values!H11</f>
        <v>155</v>
      </c>
      <c r="E23" s="97"/>
      <c r="F23" s="96">
        <f>Values!G11</f>
        <v>95</v>
      </c>
      <c r="G23" s="98">
        <f>Values!I11</f>
        <v>0.61290322580645162</v>
      </c>
      <c r="H23" s="85"/>
      <c r="I23" s="85"/>
    </row>
    <row r="24" spans="1:10" ht="36" customHeight="1">
      <c r="A24" s="85"/>
      <c r="B24" s="85"/>
      <c r="C24" s="95" t="str">
        <f>Values!C12</f>
        <v>Policies, Procedures, and Practices</v>
      </c>
      <c r="D24" s="96">
        <f>Values!H12</f>
        <v>85</v>
      </c>
      <c r="E24" s="97"/>
      <c r="F24" s="96">
        <f>Values!G12</f>
        <v>65</v>
      </c>
      <c r="G24" s="98">
        <f>Values!I12</f>
        <v>0.76470588235294112</v>
      </c>
      <c r="H24" s="85"/>
      <c r="I24" s="85"/>
    </row>
    <row r="25" spans="1:10" ht="36" customHeight="1">
      <c r="A25" s="85"/>
      <c r="B25" s="85"/>
      <c r="C25" s="99" t="str">
        <f>Values!C13</f>
        <v>Third Party Assessment</v>
      </c>
      <c r="D25" s="100">
        <f>Values!H13</f>
        <v>40</v>
      </c>
      <c r="E25" s="101"/>
      <c r="F25" s="100">
        <f>Values!G13</f>
        <v>40</v>
      </c>
      <c r="G25" s="102">
        <f>Values!I13</f>
        <v>1</v>
      </c>
      <c r="H25" s="85"/>
      <c r="I25" s="85"/>
    </row>
    <row r="26" spans="1:10" ht="36" customHeight="1">
      <c r="A26" s="85"/>
      <c r="B26" s="85"/>
      <c r="C26" s="86" t="s">
        <v>234</v>
      </c>
      <c r="D26" s="87">
        <f>Values!K10</f>
        <v>1675</v>
      </c>
      <c r="E26" s="87"/>
      <c r="F26" s="103">
        <f>Values!K11</f>
        <v>1355</v>
      </c>
      <c r="G26" s="104">
        <f>F26/D26</f>
        <v>0.80895522388059704</v>
      </c>
      <c r="H26" s="18" t="s">
        <v>118</v>
      </c>
      <c r="I26" s="85"/>
    </row>
    <row r="27" spans="1:10" ht="15.75" customHeight="1">
      <c r="A27" s="85"/>
      <c r="B27" s="85"/>
      <c r="C27" s="70"/>
      <c r="D27" s="85"/>
      <c r="E27" s="85"/>
      <c r="F27" s="85"/>
      <c r="G27" s="85"/>
      <c r="H27" s="85"/>
      <c r="I27" s="85"/>
    </row>
    <row r="28" spans="1:10" ht="48" customHeight="1">
      <c r="A28" s="300"/>
      <c r="B28" s="301"/>
      <c r="C28" s="301"/>
      <c r="D28" s="301"/>
      <c r="E28" s="105" t="s">
        <v>105</v>
      </c>
      <c r="F28" s="298" t="s">
        <v>235</v>
      </c>
      <c r="G28" s="301"/>
      <c r="H28" s="301"/>
      <c r="I28" s="299"/>
      <c r="J28" s="6"/>
    </row>
    <row r="29" spans="1:10" ht="48" customHeight="1">
      <c r="A29" s="106" t="s">
        <v>236</v>
      </c>
      <c r="B29" s="107" t="s">
        <v>237</v>
      </c>
      <c r="C29" s="107" t="s">
        <v>238</v>
      </c>
      <c r="D29" s="108" t="s">
        <v>103</v>
      </c>
      <c r="E29" s="109" t="s">
        <v>239</v>
      </c>
      <c r="F29" s="106" t="s">
        <v>240</v>
      </c>
      <c r="G29" s="110" t="s">
        <v>241</v>
      </c>
      <c r="H29" s="107" t="s">
        <v>242</v>
      </c>
      <c r="I29" s="111" t="s">
        <v>243</v>
      </c>
    </row>
    <row r="30" spans="1:10" ht="144" customHeight="1">
      <c r="A30" s="112"/>
      <c r="B30" s="21"/>
      <c r="C30" s="113" t="s">
        <v>244</v>
      </c>
      <c r="D30" s="114" t="s">
        <v>245</v>
      </c>
      <c r="E30" s="115" t="s">
        <v>246</v>
      </c>
      <c r="F30" s="116" t="s">
        <v>247</v>
      </c>
      <c r="G30" s="117" t="s">
        <v>248</v>
      </c>
      <c r="H30" s="113" t="s">
        <v>249</v>
      </c>
      <c r="I30" s="118" t="s">
        <v>250</v>
      </c>
    </row>
    <row r="31" spans="1:10" ht="63.75" customHeight="1">
      <c r="A31" s="119" t="str">
        <f>'HECVAT - Lite | Vendor Response'!A24</f>
        <v>Company Overview</v>
      </c>
      <c r="B31" s="120" t="s">
        <v>237</v>
      </c>
      <c r="C31" s="120" t="s">
        <v>238</v>
      </c>
      <c r="D31" s="121" t="s">
        <v>103</v>
      </c>
      <c r="E31" s="122"/>
      <c r="F31" s="123" t="s">
        <v>240</v>
      </c>
      <c r="G31" s="120" t="s">
        <v>241</v>
      </c>
      <c r="H31" s="120" t="s">
        <v>242</v>
      </c>
      <c r="I31" s="121" t="s">
        <v>243</v>
      </c>
    </row>
    <row r="32" spans="1:10" ht="48" customHeight="1">
      <c r="A32" s="124" t="str">
        <f>'HECVAT - Lite | Vendor Response'!A25</f>
        <v>COMP-01</v>
      </c>
      <c r="B32" s="125" t="str">
        <f>'HECVAT - Lite | Vendor Response'!B25</f>
        <v>Describe your organization’s business background and ownership structure, including all parent and subsidiary relationships.</v>
      </c>
      <c r="C32" s="302" t="str">
        <f>'HECVAT - Lite | Vendor Response'!C25:D25</f>
        <v>PolymathPlus LLC is independently owned and operated by a small team of two professionals. We specialize in developing software for numerically solving mathematical problems and sell our software primarily to academic institutions and individual users.</v>
      </c>
      <c r="D32" s="303"/>
      <c r="E32" s="126" t="s">
        <v>251</v>
      </c>
      <c r="F32" s="127" t="s">
        <v>252</v>
      </c>
      <c r="G32" s="128"/>
      <c r="H32" s="96">
        <f>VLOOKUP(A32,Questions!$B$18:$T$95,16,FALSE)</f>
        <v>5</v>
      </c>
      <c r="I32" s="129"/>
    </row>
    <row r="33" spans="1:9" ht="48" customHeight="1">
      <c r="A33" s="124" t="str">
        <f>'HECVAT - Lite | Vendor Response'!A26</f>
        <v>COMP-02</v>
      </c>
      <c r="B33" s="125" t="str">
        <f>'HECVAT - Lite | Vendor Response'!B26</f>
        <v>Have you had an unplanned disruption to this product/service in the past 12 months?</v>
      </c>
      <c r="C33" s="130" t="str">
        <f>'HECVAT - Lite | Vendor Response'!C26</f>
        <v>No</v>
      </c>
      <c r="D33" s="131">
        <f>'HECVAT - Lite | Vendor Response'!D26</f>
        <v>0</v>
      </c>
      <c r="E33" s="132" t="s">
        <v>251</v>
      </c>
      <c r="F33" s="127" t="str">
        <f>VLOOKUP(A33,Questions!$B$18:$T$95,12,FALSE)</f>
        <v>No</v>
      </c>
      <c r="G33" s="128"/>
      <c r="H33" s="96">
        <f>VLOOKUP(A33,Questions!$B$18:$T$95,16,FALSE)</f>
        <v>20</v>
      </c>
      <c r="I33" s="129"/>
    </row>
    <row r="34" spans="1:9" ht="48" customHeight="1">
      <c r="A34" s="124" t="str">
        <f>'HECVAT - Lite | Vendor Response'!A27</f>
        <v>COMP-03</v>
      </c>
      <c r="B34" s="125" t="str">
        <f>'HECVAT - Lite | Vendor Response'!B27</f>
        <v>Do you have a dedicated Information Security staff or office?</v>
      </c>
      <c r="C34" s="130" t="str">
        <f>'HECVAT - Lite | Vendor Response'!C27</f>
        <v>No</v>
      </c>
      <c r="D34" s="131" t="str">
        <f>'HECVAT - Lite | Vendor Response'!D27</f>
        <v>As a small company, we do not have a dedicated Information Security staff. However, we rely on Hostinger's robust security infrastructure and compliance with ISO/IEC 27001:2017 standards.</v>
      </c>
      <c r="E34" s="132" t="s">
        <v>251</v>
      </c>
      <c r="F34" s="127" t="str">
        <f>VLOOKUP(A34,Questions!$B$18:$T$95,12,FALSE)</f>
        <v>Yes</v>
      </c>
      <c r="G34" s="128"/>
      <c r="H34" s="96">
        <f>VLOOKUP(A34,Questions!$B$18:$T$95,16,FALSE)</f>
        <v>10</v>
      </c>
      <c r="I34" s="129"/>
    </row>
    <row r="35" spans="1:9" ht="48" customHeight="1">
      <c r="A35" s="124" t="str">
        <f>'HECVAT - Lite | Vendor Response'!A28</f>
        <v>COMP-04</v>
      </c>
      <c r="B35" s="125" t="str">
        <f>'HECVAT - Lite | Vendor Response'!B28</f>
        <v>Do you have a dedicated Software and System Development team(s)? (e.g., Customer Support, Implementation, Product Management, etc.)</v>
      </c>
      <c r="C35" s="130" t="str">
        <f>'HECVAT - Lite | Vendor Response'!C28</f>
        <v>Yes</v>
      </c>
      <c r="D35" s="131">
        <f>'HECVAT - Lite | Vendor Response'!D28</f>
        <v>0</v>
      </c>
      <c r="E35" s="132" t="s">
        <v>251</v>
      </c>
      <c r="F35" s="127" t="str">
        <f>VLOOKUP(A35,Questions!$B$18:$T$95,12,FALSE)</f>
        <v>Yes</v>
      </c>
      <c r="G35" s="128"/>
      <c r="H35" s="96">
        <f>VLOOKUP(A35,Questions!$B$18:$T$95,16,FALSE)</f>
        <v>15</v>
      </c>
      <c r="I35" s="129"/>
    </row>
    <row r="36" spans="1:9" ht="48" customHeight="1">
      <c r="A36" s="124" t="str">
        <f>'HECVAT - Lite | Vendor Response'!A29</f>
        <v>COMP-05</v>
      </c>
      <c r="B36" s="125" t="str">
        <f>'HECVAT - Lite | Vendor Response'!B29</f>
        <v>Does your product process protected health information (PHI) or any data covered by the Health Insurance Portability and Accountability Act?</v>
      </c>
      <c r="C36" s="130" t="str">
        <f>'HECVAT - Lite | Vendor Response'!C29</f>
        <v>No</v>
      </c>
      <c r="D36" s="131">
        <f>'HECVAT - Lite | Vendor Response'!D29</f>
        <v>0</v>
      </c>
      <c r="E36" s="132" t="s">
        <v>251</v>
      </c>
      <c r="F36" s="127" t="str">
        <f>VLOOKUP(A36,Questions!$B$18:$T$95,12,FALSE)</f>
        <v>No</v>
      </c>
      <c r="G36" s="128"/>
      <c r="H36" s="96">
        <f>VLOOKUP(A36,Questions!$B$18:$T$95,16,FALSE)</f>
        <v>40</v>
      </c>
      <c r="I36" s="129"/>
    </row>
    <row r="37" spans="1:9" ht="48" customHeight="1">
      <c r="A37" s="124" t="str">
        <f>'HECVAT - Lite | Vendor Response'!A30</f>
        <v>COMP-06</v>
      </c>
      <c r="B37" s="125" t="str">
        <f>'HECVAT - Lite | Vendor Response'!B30</f>
        <v>Will data regulated by PCI DSS reside in the vended product?</v>
      </c>
      <c r="C37" s="130" t="str">
        <f>'HECVAT - Lite | Vendor Response'!C30</f>
        <v>No</v>
      </c>
      <c r="D37" s="131">
        <f>'HECVAT - Lite | Vendor Response'!D30</f>
        <v>0</v>
      </c>
      <c r="E37" s="132" t="s">
        <v>251</v>
      </c>
      <c r="F37" s="127" t="str">
        <f>VLOOKUP(A37,Questions!$B$18:$T$95,12,FALSE)</f>
        <v>No</v>
      </c>
      <c r="G37" s="128"/>
      <c r="H37" s="96">
        <f>VLOOKUP(A37,Questions!$B$18:$T$95,16,FALSE)</f>
        <v>40</v>
      </c>
      <c r="I37" s="129"/>
    </row>
    <row r="38" spans="1:9" ht="48" customHeight="1">
      <c r="A38" s="124" t="str">
        <f>'HECVAT - Lite | Vendor Response'!A31</f>
        <v>COMP-07</v>
      </c>
      <c r="B38" s="125" t="str">
        <f>'HECVAT - Lite | Vendor Response'!B31</f>
        <v>Use this area to share information about your environment that will assist those who are assessing your company data security program.</v>
      </c>
      <c r="C38" s="304" t="str">
        <f>'HECVAT - Lite | Vendor Response'!C31:D31</f>
        <v>Our software and databases are hosted by Hostinger, which is compliant with ISO/IEC 27001:2017. We perform daily backups and rely on Hostinger’s disaster recovery plans. User data is limited to email addresses for authentication purposes, and all transactions are handled securely through Paddle.</v>
      </c>
      <c r="D38" s="303"/>
      <c r="E38" s="132" t="s">
        <v>251</v>
      </c>
      <c r="F38" s="127" t="s">
        <v>252</v>
      </c>
      <c r="G38" s="128"/>
      <c r="H38" s="96">
        <f>VLOOKUP(A38,Questions!$B$18:$T$95,16,FALSE)</f>
        <v>5</v>
      </c>
      <c r="I38" s="129"/>
    </row>
    <row r="39" spans="1:9" ht="63.75" customHeight="1">
      <c r="A39" s="119" t="str">
        <f>'HECVAT - Lite | Vendor Response'!A32</f>
        <v>Documentation</v>
      </c>
      <c r="B39" s="120" t="s">
        <v>237</v>
      </c>
      <c r="C39" s="120" t="s">
        <v>238</v>
      </c>
      <c r="D39" s="121" t="s">
        <v>103</v>
      </c>
      <c r="E39" s="133"/>
      <c r="F39" s="134" t="s">
        <v>240</v>
      </c>
      <c r="G39" s="120" t="s">
        <v>241</v>
      </c>
      <c r="H39" s="120" t="s">
        <v>242</v>
      </c>
      <c r="I39" s="121" t="s">
        <v>243</v>
      </c>
    </row>
    <row r="40" spans="1:9" ht="48" customHeight="1">
      <c r="A40" s="124" t="str">
        <f>'HECVAT - Lite | Vendor Response'!A33</f>
        <v>DOCU-01</v>
      </c>
      <c r="B40" s="125" t="str">
        <f>'HECVAT - Lite | Vendor Response'!B33</f>
        <v>Have you undergone a SSAE 18 / SOC 2 audit?</v>
      </c>
      <c r="C40" s="130" t="str">
        <f>'HECVAT - Lite | Vendor Response'!C33</f>
        <v>No</v>
      </c>
      <c r="D40" s="131">
        <f>'HECVAT - Lite | Vendor Response'!D33</f>
        <v>0</v>
      </c>
      <c r="E40" s="132" t="s">
        <v>251</v>
      </c>
      <c r="F40" s="127" t="str">
        <f>VLOOKUP(A40,Questions!$B$18:$T$95,12,FALSE)</f>
        <v>Yes</v>
      </c>
      <c r="G40" s="128"/>
      <c r="H40" s="96">
        <f>VLOOKUP(A40,Questions!$B$18:$T$95,16,FALSE)</f>
        <v>15</v>
      </c>
      <c r="I40" s="129"/>
    </row>
    <row r="41" spans="1:9" ht="48" customHeight="1">
      <c r="A41" s="124" t="str">
        <f>'HECVAT - Lite | Vendor Response'!A34</f>
        <v>DOCU-02</v>
      </c>
      <c r="B41" s="125" t="str">
        <f>'HECVAT - Lite | Vendor Response'!B34</f>
        <v>Have you completed the Cloud Security Alliance (CSA) CAIQ?</v>
      </c>
      <c r="C41" s="130" t="str">
        <f>'HECVAT - Lite | Vendor Response'!C34</f>
        <v>No</v>
      </c>
      <c r="D41" s="131">
        <f>'HECVAT - Lite | Vendor Response'!D34</f>
        <v>0</v>
      </c>
      <c r="E41" s="132" t="s">
        <v>251</v>
      </c>
      <c r="F41" s="127" t="str">
        <f>VLOOKUP(A41,Questions!$B$18:$T$95,12,FALSE)</f>
        <v>Yes</v>
      </c>
      <c r="G41" s="128"/>
      <c r="H41" s="96">
        <f>VLOOKUP(A41,Questions!$B$18:$T$95,16,FALSE)</f>
        <v>10</v>
      </c>
      <c r="I41" s="129"/>
    </row>
    <row r="42" spans="1:9" ht="48" customHeight="1">
      <c r="A42" s="124" t="str">
        <f>'HECVAT - Lite | Vendor Response'!A35</f>
        <v>DOCU-03</v>
      </c>
      <c r="B42" s="125" t="str">
        <f>'HECVAT - Lite | Vendor Response'!B35</f>
        <v>Have you received the Cloud Security Alliance STAR certification?</v>
      </c>
      <c r="C42" s="130" t="str">
        <f>'HECVAT - Lite | Vendor Response'!C35</f>
        <v>No</v>
      </c>
      <c r="D42" s="135">
        <f>'HECVAT - Lite | Vendor Response'!D35</f>
        <v>0</v>
      </c>
      <c r="E42" s="132" t="s">
        <v>251</v>
      </c>
      <c r="F42" s="127" t="str">
        <f>VLOOKUP(A42,Questions!$B$18:$T$95,12,FALSE)</f>
        <v>Yes</v>
      </c>
      <c r="G42" s="128"/>
      <c r="H42" s="96">
        <f>VLOOKUP(A42,Questions!$B$18:$T$95,16,FALSE)</f>
        <v>15</v>
      </c>
      <c r="I42" s="129"/>
    </row>
    <row r="43" spans="1:9" ht="48" customHeight="1">
      <c r="A43" s="124" t="str">
        <f>'HECVAT - Lite | Vendor Response'!A36</f>
        <v>DOCU-04</v>
      </c>
      <c r="B43" s="125" t="str">
        <f>'HECVAT - Lite | Vendor Response'!B36</f>
        <v>Do you conform with a specific industry standard security framework? (e.g., NIST Cybersecurity Framework, CIS Controls, ISO 27001, etc.)</v>
      </c>
      <c r="C43" s="130" t="str">
        <f>'HECVAT - Lite | Vendor Response'!C36</f>
        <v>Yes</v>
      </c>
      <c r="D43" s="135" t="str">
        <f>'HECVAT - Lite | Vendor Response'!D36</f>
        <v>Our hosting provider, Hostinger, conforms to ISO/IEC 27001:2017 standards.</v>
      </c>
      <c r="E43" s="132" t="s">
        <v>251</v>
      </c>
      <c r="F43" s="127" t="str">
        <f>VLOOKUP(A43,Questions!$B$18:$T$95,12,FALSE)</f>
        <v>Yes</v>
      </c>
      <c r="G43" s="128"/>
      <c r="H43" s="96">
        <f>VLOOKUP(A43,Questions!$B$18:$T$95,16,FALSE)</f>
        <v>25</v>
      </c>
      <c r="I43" s="129"/>
    </row>
    <row r="44" spans="1:9" ht="48" customHeight="1">
      <c r="A44" s="124" t="str">
        <f>'HECVAT - Lite | Vendor Response'!A37</f>
        <v>DOCU-05</v>
      </c>
      <c r="B44" s="125" t="str">
        <f>'HECVAT - Lite | Vendor Response'!B37</f>
        <v>Can the systems that hold the institution's data be compliant with NIST SP 800-171 and/or CMMC Level 2 standards?</v>
      </c>
      <c r="C44" s="130" t="str">
        <f>'HECVAT - Lite | Vendor Response'!C37</f>
        <v>No</v>
      </c>
      <c r="D44" s="135">
        <f>'HECVAT - Lite | Vendor Response'!D37</f>
        <v>0</v>
      </c>
      <c r="E44" s="132" t="s">
        <v>251</v>
      </c>
      <c r="F44" s="127" t="str">
        <f>VLOOKUP(A44,Questions!$B$18:$T$95,12,FALSE)</f>
        <v>Yes</v>
      </c>
      <c r="G44" s="128"/>
      <c r="H44" s="96">
        <f>VLOOKUP(A44,Questions!$B$18:$T$95,16,FALSE)</f>
        <v>10</v>
      </c>
      <c r="I44" s="129"/>
    </row>
    <row r="45" spans="1:9" ht="48" customHeight="1">
      <c r="A45" s="124" t="str">
        <f>'HECVAT - Lite | Vendor Response'!A38</f>
        <v>DOCU-06</v>
      </c>
      <c r="B45" s="125" t="str">
        <f>'HECVAT - Lite | Vendor Response'!B38</f>
        <v>Can you provide overall system and/or application architecture diagrams including a full description of the data flow for all components of the system?</v>
      </c>
      <c r="C45" s="130" t="str">
        <f>'HECVAT - Lite | Vendor Response'!C38</f>
        <v>Yes</v>
      </c>
      <c r="D45" s="131" t="str">
        <f>'HECVAT - Lite | Vendor Response'!D38</f>
        <v>We can provide architecture diagrams upon request</v>
      </c>
      <c r="E45" s="132" t="s">
        <v>251</v>
      </c>
      <c r="F45" s="127" t="str">
        <f>VLOOKUP(A45,Questions!$B$18:$T$95,12,FALSE)</f>
        <v>Yes</v>
      </c>
      <c r="G45" s="128"/>
      <c r="H45" s="96">
        <f>VLOOKUP(A45,Questions!$B$18:$T$95,16,FALSE)</f>
        <v>25</v>
      </c>
      <c r="I45" s="129"/>
    </row>
    <row r="46" spans="1:9" ht="48" customHeight="1">
      <c r="A46" s="124" t="str">
        <f>'HECVAT - Lite | Vendor Response'!A39</f>
        <v>DOCU-07</v>
      </c>
      <c r="B46" s="125" t="str">
        <f>'HECVAT - Lite | Vendor Response'!B39</f>
        <v>Does your organization have a data privacy policy?</v>
      </c>
      <c r="C46" s="130" t="str">
        <f>'HECVAT - Lite | Vendor Response'!C39</f>
        <v>Yes</v>
      </c>
      <c r="D46" s="131">
        <f>'HECVAT - Lite | Vendor Response'!D39</f>
        <v>0</v>
      </c>
      <c r="E46" s="132" t="s">
        <v>251</v>
      </c>
      <c r="F46" s="127" t="str">
        <f>VLOOKUP(A46,Questions!$B$18:$T$95,12,FALSE)</f>
        <v>Yes</v>
      </c>
      <c r="G46" s="128"/>
      <c r="H46" s="96">
        <f>VLOOKUP(A46,Questions!$B$18:$T$95,16,FALSE)</f>
        <v>20</v>
      </c>
      <c r="I46" s="129"/>
    </row>
    <row r="47" spans="1:9" ht="48" customHeight="1">
      <c r="A47" s="124" t="str">
        <f>'HECVAT - Lite | Vendor Response'!A40</f>
        <v>DOCU-08</v>
      </c>
      <c r="B47" s="125" t="str">
        <f>'HECVAT - Lite | Vendor Response'!B40</f>
        <v>Do you have a documented, and currently implemented, employee onboarding and offboarding policy?</v>
      </c>
      <c r="C47" s="130" t="str">
        <f>'HECVAT - Lite | Vendor Response'!C40</f>
        <v>Yes</v>
      </c>
      <c r="D47" s="131">
        <f>'HECVAT - Lite | Vendor Response'!D40</f>
        <v>0</v>
      </c>
      <c r="E47" s="132" t="s">
        <v>251</v>
      </c>
      <c r="F47" s="127" t="str">
        <f>VLOOKUP(A47,Questions!$B$18:$T$95,12,FALSE)</f>
        <v>Yes</v>
      </c>
      <c r="G47" s="128"/>
      <c r="H47" s="96">
        <f>VLOOKUP(A47,Questions!$B$18:$T$95,16,FALSE)</f>
        <v>10</v>
      </c>
      <c r="I47" s="129"/>
    </row>
    <row r="48" spans="1:9" ht="48" customHeight="1">
      <c r="A48" s="124" t="str">
        <f>'HECVAT - Lite | Vendor Response'!A41</f>
        <v>DOCU-09</v>
      </c>
      <c r="B48" s="125" t="str">
        <f>'HECVAT - Lite | Vendor Response'!B41</f>
        <v>Do you have a well-documented Business Continuity Plan (BCP) that is tested annually?</v>
      </c>
      <c r="C48" s="130" t="str">
        <f>'HECVAT - Lite | Vendor Response'!C41</f>
        <v>Yes</v>
      </c>
      <c r="D48" s="131" t="str">
        <f>'HECVAT - Lite | Vendor Response'!D41</f>
        <v>We rely on Hostinger's comprehensive disaster recovery plans.</v>
      </c>
      <c r="E48" s="132" t="s">
        <v>251</v>
      </c>
      <c r="F48" s="127" t="str">
        <f>VLOOKUP(A48,Questions!$B$18:$T$95,12,FALSE)</f>
        <v>Yes</v>
      </c>
      <c r="G48" s="128"/>
      <c r="H48" s="96">
        <f>VLOOKUP(A48,Questions!$B$18:$T$95,16,FALSE)</f>
        <v>10</v>
      </c>
      <c r="I48" s="129"/>
    </row>
    <row r="49" spans="1:9" ht="48" customHeight="1">
      <c r="A49" s="124" t="str">
        <f>'HECVAT - Lite | Vendor Response'!A42</f>
        <v>DOCU-10</v>
      </c>
      <c r="B49" s="125" t="str">
        <f>'HECVAT - Lite | Vendor Response'!B42</f>
        <v>Do you have a well-documented Disaster Recovery Plan (DRP) that is tested annually?</v>
      </c>
      <c r="C49" s="130" t="str">
        <f>'HECVAT - Lite | Vendor Response'!C42</f>
        <v>Yes</v>
      </c>
      <c r="D49" s="131" t="str">
        <f>'HECVAT - Lite | Vendor Response'!D42</f>
        <v>We rely on Hostinger’s disaster recovery plans and also perform external backups.</v>
      </c>
      <c r="E49" s="132" t="s">
        <v>251</v>
      </c>
      <c r="F49" s="127" t="str">
        <f>VLOOKUP(A49,Questions!$B$18:$T$95,12,FALSE)</f>
        <v>Yes</v>
      </c>
      <c r="G49" s="128"/>
      <c r="H49" s="96">
        <f>VLOOKUP(A49,Questions!$B$18:$T$95,16,FALSE)</f>
        <v>10</v>
      </c>
      <c r="I49" s="129"/>
    </row>
    <row r="50" spans="1:9" ht="48" customHeight="1">
      <c r="A50" s="124" t="str">
        <f>'HECVAT - Lite | Vendor Response'!A43</f>
        <v>DOCU-11</v>
      </c>
      <c r="B50" s="125" t="str">
        <f>'HECVAT - Lite | Vendor Response'!B43</f>
        <v>Do you have a documented change management process?</v>
      </c>
      <c r="C50" s="130" t="str">
        <f>'HECVAT - Lite | Vendor Response'!C43</f>
        <v>Yes</v>
      </c>
      <c r="D50" s="131">
        <f>'HECVAT - Lite | Vendor Response'!D43</f>
        <v>0</v>
      </c>
      <c r="E50" s="132" t="s">
        <v>251</v>
      </c>
      <c r="F50" s="127" t="str">
        <f>VLOOKUP(A50,Questions!$B$18:$T$95,12,FALSE)</f>
        <v>Yes</v>
      </c>
      <c r="G50" s="128"/>
      <c r="H50" s="96">
        <f>VLOOKUP(A50,Questions!$B$18:$T$95,16,FALSE)</f>
        <v>25</v>
      </c>
      <c r="I50" s="129"/>
    </row>
    <row r="51" spans="1:9" ht="48" customHeight="1">
      <c r="A51" s="124" t="str">
        <f>'HECVAT - Lite | Vendor Response'!A44</f>
        <v>DOCU-12</v>
      </c>
      <c r="B51" s="125" t="str">
        <f>'HECVAT - Lite | Vendor Response'!B44</f>
        <v>Has a VPAT or ACR been created or updated for the product and version under consideration within the past year?</v>
      </c>
      <c r="C51" s="130" t="str">
        <f>'HECVAT - Lite | Vendor Response'!C44</f>
        <v>Yes</v>
      </c>
      <c r="D51" s="131" t="str">
        <f>'HECVAT - Lite | Vendor Response'!D44</f>
        <v xml:space="preserve">We use https://wave.webaim.org/ that evaluates the accessibility of web pages. It highlights issues related to WCAG guidelines and suggests fixes. </v>
      </c>
      <c r="E51" s="132" t="s">
        <v>251</v>
      </c>
      <c r="F51" s="127" t="str">
        <f>VLOOKUP(A51,Questions!$B$18:$T$95,12,FALSE)</f>
        <v>Yes</v>
      </c>
      <c r="G51" s="128"/>
      <c r="H51" s="96">
        <f>VLOOKUP(A51,Questions!$B$18:$T$95,16,FALSE)</f>
        <v>20</v>
      </c>
      <c r="I51" s="129"/>
    </row>
    <row r="52" spans="1:9" ht="48" customHeight="1">
      <c r="A52" s="124" t="str">
        <f>'HECVAT - Lite | Vendor Response'!A45</f>
        <v>DOCU-13</v>
      </c>
      <c r="B52" s="125" t="str">
        <f>'HECVAT - Lite | Vendor Response'!B45</f>
        <v>Do you have documentation to support the accessibility features of your product?</v>
      </c>
      <c r="C52" s="130" t="str">
        <f>'HECVAT - Lite | Vendor Response'!C45</f>
        <v>No</v>
      </c>
      <c r="D52" s="131">
        <f>'HECVAT - Lite | Vendor Response'!D45</f>
        <v>0</v>
      </c>
      <c r="E52" s="132" t="s">
        <v>251</v>
      </c>
      <c r="F52" s="127" t="str">
        <f>VLOOKUP(A52,Questions!$B$18:$T$95,12,FALSE)</f>
        <v>Yes</v>
      </c>
      <c r="G52" s="128"/>
      <c r="H52" s="96">
        <f>VLOOKUP(A52,Questions!$B$18:$T$95,16,FALSE)</f>
        <v>20</v>
      </c>
      <c r="I52" s="129"/>
    </row>
    <row r="53" spans="1:9" ht="48" customHeight="1">
      <c r="A53" s="119" t="str">
        <f>'HECVAT - Lite | Vendor Response'!A46</f>
        <v xml:space="preserve">IT Accessibility </v>
      </c>
      <c r="B53" s="120" t="s">
        <v>237</v>
      </c>
      <c r="C53" s="120" t="s">
        <v>238</v>
      </c>
      <c r="D53" s="121" t="s">
        <v>103</v>
      </c>
      <c r="E53" s="133"/>
      <c r="F53" s="134" t="s">
        <v>240</v>
      </c>
      <c r="G53" s="120" t="s">
        <v>241</v>
      </c>
      <c r="H53" s="120" t="s">
        <v>242</v>
      </c>
      <c r="I53" s="121" t="s">
        <v>243</v>
      </c>
    </row>
    <row r="54" spans="1:9" ht="48" customHeight="1">
      <c r="A54" s="136" t="s">
        <v>137</v>
      </c>
      <c r="B54" s="125" t="str">
        <f>'HECVAT - Lite | Vendor Response'!B47</f>
        <v>Has a third-party expert conducted an accessibility audit of the most recent version of your product?</v>
      </c>
      <c r="C54" s="130" t="str">
        <f>'HECVAT - Lite | Vendor Response'!C47</f>
        <v>No</v>
      </c>
      <c r="D54" s="131">
        <f>'HECVAT - Lite | Vendor Response'!D47</f>
        <v>0</v>
      </c>
      <c r="E54" s="132" t="s">
        <v>251</v>
      </c>
      <c r="F54" s="127" t="str">
        <f>VLOOKUP(A54,Questions!$B$18:$T$95,12,FALSE)</f>
        <v>Yes</v>
      </c>
      <c r="G54" s="128"/>
      <c r="H54" s="96">
        <f>VLOOKUP(A54,Questions!$B$18:$T$95,16,FALSE)</f>
        <v>20</v>
      </c>
      <c r="I54" s="129"/>
    </row>
    <row r="55" spans="1:9" ht="48" customHeight="1">
      <c r="A55" s="136" t="s">
        <v>138</v>
      </c>
      <c r="B55" s="125" t="str">
        <f>'HECVAT - Lite | Vendor Response'!B48</f>
        <v>Do you have a documented and implemented process for verifying accessibility conformance?</v>
      </c>
      <c r="C55" s="130" t="str">
        <f>'HECVAT - Lite | Vendor Response'!C48</f>
        <v>Yes</v>
      </c>
      <c r="D55" s="131" t="str">
        <f>'HECVAT - Lite | Vendor Response'!D48</f>
        <v>Our website is designed with W3.CSS, which provides built-in responsiveness and accessibility capabilities. We ensure our web pages can be used without a mouse and support keyboard navigation.</v>
      </c>
      <c r="E55" s="132" t="s">
        <v>251</v>
      </c>
      <c r="F55" s="127" t="str">
        <f>VLOOKUP(A55,Questions!$B$18:$T$95,12,FALSE)</f>
        <v>Yes</v>
      </c>
      <c r="G55" s="128"/>
      <c r="H55" s="96">
        <f>VLOOKUP(A55,Questions!$B$18:$T$95,16,FALSE)</f>
        <v>20</v>
      </c>
      <c r="I55" s="129"/>
    </row>
    <row r="56" spans="1:9" ht="48" customHeight="1">
      <c r="A56" s="136" t="s">
        <v>140</v>
      </c>
      <c r="B56" s="125" t="str">
        <f>'HECVAT - Lite | Vendor Response'!B49</f>
        <v>Have you adopted a technical or legal accessibility standard of conformance for the product in question?</v>
      </c>
      <c r="C56" s="130" t="str">
        <f>'HECVAT - Lite | Vendor Response'!C49</f>
        <v>Yes</v>
      </c>
      <c r="D56" s="131" t="str">
        <f>'HECVAT - Lite | Vendor Response'!D49</f>
        <v>We follow the W3C Web Content Accessibility Guidelines (WCAG) to ensure accessibility.</v>
      </c>
      <c r="E56" s="132" t="s">
        <v>251</v>
      </c>
      <c r="F56" s="127" t="str">
        <f>VLOOKUP(A56,Questions!$B$18:$T$95,12,FALSE)</f>
        <v>Yes</v>
      </c>
      <c r="G56" s="128"/>
      <c r="H56" s="96">
        <f>VLOOKUP(A56,Questions!$B$18:$T$95,16,FALSE)</f>
        <v>20</v>
      </c>
      <c r="I56" s="129"/>
    </row>
    <row r="57" spans="1:9" ht="48" customHeight="1">
      <c r="A57" s="136" t="s">
        <v>142</v>
      </c>
      <c r="B57" s="125" t="str">
        <f>'HECVAT - Lite | Vendor Response'!B50</f>
        <v>Can you provide a current, detailed accessibility roadmap with delivery timelines?</v>
      </c>
      <c r="C57" s="130" t="str">
        <f>'HECVAT - Lite | Vendor Response'!C50</f>
        <v>Yes</v>
      </c>
      <c r="D57" s="131">
        <f>'HECVAT - Lite | Vendor Response'!D50</f>
        <v>0</v>
      </c>
      <c r="E57" s="132" t="s">
        <v>251</v>
      </c>
      <c r="F57" s="127" t="str">
        <f>VLOOKUP(A57,Questions!$B$18:$T$95,12,FALSE)</f>
        <v>Yes</v>
      </c>
      <c r="G57" s="128"/>
      <c r="H57" s="96">
        <f>VLOOKUP(A57,Questions!$B$18:$T$95,16,FALSE)</f>
        <v>20</v>
      </c>
      <c r="I57" s="129"/>
    </row>
    <row r="58" spans="1:9" ht="48" customHeight="1">
      <c r="A58" s="136" t="s">
        <v>143</v>
      </c>
      <c r="B58" s="125" t="str">
        <f>'HECVAT - Lite | Vendor Response'!B51</f>
        <v>Do you expect your staff to maintain a current skill set in IT accessibility?</v>
      </c>
      <c r="C58" s="130" t="str">
        <f>'HECVAT - Lite | Vendor Response'!C51</f>
        <v>Yes</v>
      </c>
      <c r="D58" s="131">
        <f>'HECVAT - Lite | Vendor Response'!D51</f>
        <v>0</v>
      </c>
      <c r="E58" s="132" t="s">
        <v>251</v>
      </c>
      <c r="F58" s="127" t="str">
        <f>VLOOKUP(A58,Questions!$B$18:$T$95,12,FALSE)</f>
        <v>Yes</v>
      </c>
      <c r="G58" s="128"/>
      <c r="H58" s="96">
        <f>VLOOKUP(A58,Questions!$B$18:$T$95,16,FALSE)</f>
        <v>20</v>
      </c>
      <c r="I58" s="129"/>
    </row>
    <row r="59" spans="1:9" ht="48" customHeight="1">
      <c r="A59" s="136" t="s">
        <v>144</v>
      </c>
      <c r="B59" s="125" t="str">
        <f>'HECVAT - Lite | Vendor Response'!B52</f>
        <v>Do you have a documented and implemented process for reporting and tracking accessibility issues?</v>
      </c>
      <c r="C59" s="130" t="str">
        <f>'HECVAT - Lite | Vendor Response'!C52</f>
        <v>Yes</v>
      </c>
      <c r="D59" s="131" t="str">
        <f>'HECVAT - Lite | Vendor Response'!D52</f>
        <v>We have processes in place to report and track accessibility issues, ensuring timely resolutions.</v>
      </c>
      <c r="E59" s="132" t="s">
        <v>251</v>
      </c>
      <c r="F59" s="127" t="str">
        <f>VLOOKUP(A59,Questions!$B$18:$T$95,12,FALSE)</f>
        <v>Yes</v>
      </c>
      <c r="G59" s="128"/>
      <c r="H59" s="96">
        <f>VLOOKUP(A59,Questions!$B$18:$T$95,16,FALSE)</f>
        <v>20</v>
      </c>
      <c r="I59" s="129"/>
    </row>
    <row r="60" spans="1:9" ht="48" customHeight="1">
      <c r="A60" s="136" t="s">
        <v>146</v>
      </c>
      <c r="B60" s="125" t="str">
        <f>'HECVAT - Lite | Vendor Response'!B53</f>
        <v>Do you have documented processes and procedures for implementing accessibility into your development lifecycle?</v>
      </c>
      <c r="C60" s="130" t="str">
        <f>'HECVAT - Lite | Vendor Response'!C53</f>
        <v>Yes</v>
      </c>
      <c r="D60" s="131" t="str">
        <f>'HECVAT - Lite | Vendor Response'!D53</f>
        <v>Our development lifecycle includes steps to ensure accessibility, leveraging the features provided by W3.CSS.</v>
      </c>
      <c r="E60" s="132" t="s">
        <v>251</v>
      </c>
      <c r="F60" s="127" t="str">
        <f>VLOOKUP(A60,Questions!$B$18:$T$95,12,FALSE)</f>
        <v>Yes</v>
      </c>
      <c r="G60" s="128"/>
      <c r="H60" s="96">
        <f>VLOOKUP(A60,Questions!$B$18:$T$95,16,FALSE)</f>
        <v>20</v>
      </c>
      <c r="I60" s="129"/>
    </row>
    <row r="61" spans="1:9" ht="48" customHeight="1">
      <c r="A61" s="136" t="s">
        <v>148</v>
      </c>
      <c r="B61" s="125" t="str">
        <f>'HECVAT - Lite | Vendor Response'!B54</f>
        <v>Can all functions of the application or service be performed using only the keyboard?</v>
      </c>
      <c r="C61" s="130" t="str">
        <f>'HECVAT - Lite | Vendor Response'!C54</f>
        <v>Yes</v>
      </c>
      <c r="D61" s="131">
        <f>'HECVAT - Lite | Vendor Response'!D54</f>
        <v>0</v>
      </c>
      <c r="E61" s="132" t="s">
        <v>251</v>
      </c>
      <c r="F61" s="127" t="str">
        <f>VLOOKUP(A61,Questions!$B$18:$T$95,12,FALSE)</f>
        <v>Yes</v>
      </c>
      <c r="G61" s="128"/>
      <c r="H61" s="96">
        <f>VLOOKUP(A61,Questions!$B$18:$T$95,16,FALSE)</f>
        <v>20</v>
      </c>
      <c r="I61" s="129"/>
    </row>
    <row r="62" spans="1:9" ht="48" customHeight="1">
      <c r="A62" s="136" t="s">
        <v>149</v>
      </c>
      <c r="B62" s="125" t="str">
        <f>'HECVAT - Lite | Vendor Response'!B55</f>
        <v>Does your product rely on activating a special "accessibility mode," a "lite version," or accessing an alternate interface for accessibility purposes?</v>
      </c>
      <c r="C62" s="130" t="str">
        <f>'HECVAT - Lite | Vendor Response'!C55</f>
        <v>No</v>
      </c>
      <c r="D62" s="131">
        <f>'HECVAT - Lite | Vendor Response'!D55</f>
        <v>0</v>
      </c>
      <c r="E62" s="132" t="s">
        <v>251</v>
      </c>
      <c r="F62" s="127" t="str">
        <f>VLOOKUP(A62,Questions!$B$18:$T$95,12,FALSE)</f>
        <v>No</v>
      </c>
      <c r="G62" s="128"/>
      <c r="H62" s="96">
        <f>VLOOKUP(A62,Questions!$B$18:$T$95,16,FALSE)</f>
        <v>20</v>
      </c>
      <c r="I62" s="129"/>
    </row>
    <row r="63" spans="1:9" ht="48" customHeight="1">
      <c r="A63" s="119" t="str">
        <f>'HECVAT - Lite | Vendor Response'!A56</f>
        <v>Application/Service Security</v>
      </c>
      <c r="B63" s="120" t="s">
        <v>237</v>
      </c>
      <c r="C63" s="120" t="s">
        <v>238</v>
      </c>
      <c r="D63" s="121" t="s">
        <v>103</v>
      </c>
      <c r="E63" s="133"/>
      <c r="F63" s="134" t="s">
        <v>240</v>
      </c>
      <c r="G63" s="120" t="s">
        <v>241</v>
      </c>
      <c r="H63" s="120" t="s">
        <v>242</v>
      </c>
      <c r="I63" s="121" t="s">
        <v>243</v>
      </c>
    </row>
    <row r="64" spans="1:9" ht="48" customHeight="1">
      <c r="A64" s="124" t="s">
        <v>151</v>
      </c>
      <c r="B64" s="125" t="str">
        <f>'HECVAT - Lite | Vendor Response'!B57</f>
        <v>Are access controls for institutional accounts based on structured rules, such as role-based access control (RBAC), attribute-based access control (ABAC), or policy-based access control (PBAC)?</v>
      </c>
      <c r="C64" s="130" t="str">
        <f>'HECVAT - Lite | Vendor Response'!C57</f>
        <v>Yes</v>
      </c>
      <c r="D64" s="131" t="str">
        <f>'HECVAT - Lite | Vendor Response'!D57</f>
        <v>Admin, vs regular user, within engineering user we have multiple access levels for free/student/pro</v>
      </c>
      <c r="E64" s="132" t="s">
        <v>251</v>
      </c>
      <c r="F64" s="127" t="str">
        <f>VLOOKUP(A64,Questions!$B$18:$T$95,12,FALSE)</f>
        <v>Yes</v>
      </c>
      <c r="G64" s="128"/>
      <c r="H64" s="96">
        <f>VLOOKUP(A64,Questions!$B$18:$T$95,16,FALSE)</f>
        <v>25</v>
      </c>
      <c r="I64" s="129"/>
    </row>
    <row r="65" spans="1:9" ht="48" customHeight="1">
      <c r="A65" s="124" t="str">
        <f>'HECVAT - Lite | Vendor Response'!A58</f>
        <v>HLAP-02</v>
      </c>
      <c r="B65" s="125" t="str">
        <f>'HECVAT - Lite | Vendor Response'!B58</f>
        <v>Are access controls for staff within your organization based on structured rules, such as RBAC, ABAC, or PBAC?</v>
      </c>
      <c r="C65" s="130" t="str">
        <f>'HECVAT - Lite | Vendor Response'!C58</f>
        <v>Yes</v>
      </c>
      <c r="D65" s="131">
        <f>'HECVAT - Lite | Vendor Response'!D58</f>
        <v>0</v>
      </c>
      <c r="E65" s="132" t="s">
        <v>251</v>
      </c>
      <c r="F65" s="127" t="str">
        <f>VLOOKUP(A65,Questions!$B$18:$T$95,12,FALSE)</f>
        <v>Yes</v>
      </c>
      <c r="G65" s="128"/>
      <c r="H65" s="96">
        <f>VLOOKUP(A65,Questions!$B$18:$T$95,16,FALSE)</f>
        <v>15</v>
      </c>
      <c r="I65" s="129"/>
    </row>
    <row r="66" spans="1:9" ht="48" customHeight="1">
      <c r="A66" s="124" t="str">
        <f>'HECVAT - Lite | Vendor Response'!A59</f>
        <v>HLAP-03</v>
      </c>
      <c r="B66" s="125" t="str">
        <f>'HECVAT - Lite | Vendor Response'!B59</f>
        <v>Do you have a documented and currently implemented strategy for securing employee workstations when they work remotely (i.e., not in a trusted computing environment)?</v>
      </c>
      <c r="C66" s="130" t="str">
        <f>'HECVAT - Lite | Vendor Response'!C59</f>
        <v>Yes</v>
      </c>
      <c r="D66" s="131">
        <f>'HECVAT - Lite | Vendor Response'!D59</f>
        <v>0</v>
      </c>
      <c r="E66" s="132" t="s">
        <v>251</v>
      </c>
      <c r="F66" s="127" t="str">
        <f>VLOOKUP(A66,Questions!$B$18:$T$95,12,FALSE)</f>
        <v>Yes</v>
      </c>
      <c r="G66" s="128"/>
      <c r="H66" s="96">
        <f>VLOOKUP(A66,Questions!$B$18:$T$95,16,FALSE)</f>
        <v>20</v>
      </c>
      <c r="I66" s="129"/>
    </row>
    <row r="67" spans="1:9" ht="48" customHeight="1">
      <c r="A67" s="124" t="str">
        <f>'HECVAT - Lite | Vendor Response'!A60</f>
        <v>HLAP-04</v>
      </c>
      <c r="B67" s="125" t="str">
        <f>'HECVAT - Lite | Vendor Response'!B60</f>
        <v>Does the system provide data input validation and error messages?</v>
      </c>
      <c r="C67" s="130" t="str">
        <f>'HECVAT - Lite | Vendor Response'!C60</f>
        <v>Yes</v>
      </c>
      <c r="D67" s="131" t="str">
        <f>'HECVAT - Lite | Vendor Response'!D60</f>
        <v>Validating program syntax, input availability and correctness</v>
      </c>
      <c r="E67" s="132" t="s">
        <v>251</v>
      </c>
      <c r="F67" s="127" t="str">
        <f>VLOOKUP(A67,Questions!$B$18:$T$95,12,FALSE)</f>
        <v>Yes</v>
      </c>
      <c r="G67" s="128"/>
      <c r="H67" s="96">
        <f>VLOOKUP(A67,Questions!$B$18:$T$95,16,FALSE)</f>
        <v>25</v>
      </c>
      <c r="I67" s="129"/>
    </row>
    <row r="68" spans="1:9" ht="48" customHeight="1">
      <c r="A68" s="124" t="str">
        <f>'HECVAT - Lite | Vendor Response'!A61</f>
        <v>HLAP-05</v>
      </c>
      <c r="B68" s="125" t="str">
        <f>'HECVAT - Lite | Vendor Response'!B61</f>
        <v>Are you using a web application firewall (WAF)?</v>
      </c>
      <c r="C68" s="130" t="str">
        <f>'HECVAT - Lite | Vendor Response'!C61</f>
        <v>Yes</v>
      </c>
      <c r="D68" s="131" t="str">
        <f>'HECVAT - Lite | Vendor Response'!D61</f>
        <v>Via Hostinger</v>
      </c>
      <c r="E68" s="132" t="s">
        <v>251</v>
      </c>
      <c r="F68" s="127" t="str">
        <f>VLOOKUP(A68,Questions!$B$18:$T$95,12,FALSE)</f>
        <v>Yes</v>
      </c>
      <c r="G68" s="128"/>
      <c r="H68" s="96">
        <f>VLOOKUP(A68,Questions!$B$18:$T$95,16,FALSE)</f>
        <v>25</v>
      </c>
      <c r="I68" s="129"/>
    </row>
    <row r="69" spans="1:9" ht="48" customHeight="1">
      <c r="A69" s="124" t="str">
        <f>'HECVAT - Lite | Vendor Response'!A62</f>
        <v>HLAP-06</v>
      </c>
      <c r="B69" s="125" t="str">
        <f>'HECVAT - Lite | Vendor Response'!B62</f>
        <v>Do you have a process and implemented procedures for managing your software supply chain (e.g., libraries, repositories, frameworks, etc.)?</v>
      </c>
      <c r="C69" s="130" t="str">
        <f>'HECVAT - Lite | Vendor Response'!C62</f>
        <v>Yes</v>
      </c>
      <c r="D69" s="131">
        <f>'HECVAT - Lite | Vendor Response'!D62</f>
        <v>0</v>
      </c>
      <c r="E69" s="132" t="s">
        <v>251</v>
      </c>
      <c r="F69" s="127" t="str">
        <f>VLOOKUP(A69,Questions!$B$18:$T$95,12,FALSE)</f>
        <v>Yes</v>
      </c>
      <c r="G69" s="128"/>
      <c r="H69" s="96">
        <f>VLOOKUP(A69,Questions!$B$18:$T$95,16,FALSE)</f>
        <v>20</v>
      </c>
      <c r="I69" s="129"/>
    </row>
    <row r="70" spans="1:9" ht="66" customHeight="1">
      <c r="A70" s="119" t="str">
        <f>'HECVAT - Lite | Vendor Response'!A63</f>
        <v>Authentication, Authorization, and Accounting</v>
      </c>
      <c r="B70" s="120" t="s">
        <v>237</v>
      </c>
      <c r="C70" s="120" t="s">
        <v>238</v>
      </c>
      <c r="D70" s="121" t="s">
        <v>103</v>
      </c>
      <c r="E70" s="133"/>
      <c r="F70" s="134" t="s">
        <v>240</v>
      </c>
      <c r="G70" s="120" t="s">
        <v>241</v>
      </c>
      <c r="H70" s="120" t="s">
        <v>242</v>
      </c>
      <c r="I70" s="121" t="s">
        <v>243</v>
      </c>
    </row>
    <row r="71" spans="1:9" ht="48" customHeight="1">
      <c r="A71" s="124" t="str">
        <f>'HECVAT - Lite | Vendor Response'!A64</f>
        <v>HLAA-01</v>
      </c>
      <c r="B71" s="125" t="str">
        <f>'HECVAT - Lite | Vendor Response'!B64</f>
        <v>Does your solution support single sign-on (SSO) protocols for user and administrator authentication?</v>
      </c>
      <c r="C71" s="130" t="str">
        <f>'HECVAT - Lite | Vendor Response'!C64</f>
        <v>Yes</v>
      </c>
      <c r="D71" s="135" t="str">
        <f>'HECVAT - Lite | Vendor Response'!D64</f>
        <v xml:space="preserve">Using Google SSO OAuth2.0. </v>
      </c>
      <c r="E71" s="132" t="s">
        <v>251</v>
      </c>
      <c r="F71" s="127" t="str">
        <f>VLOOKUP(A71,Questions!$B$18:$T$95,12,FALSE)</f>
        <v>Yes</v>
      </c>
      <c r="G71" s="128"/>
      <c r="H71" s="96">
        <f>VLOOKUP(A71,Questions!$B$18:$T$95,16,FALSE)</f>
        <v>20</v>
      </c>
      <c r="I71" s="129"/>
    </row>
    <row r="72" spans="1:9" ht="48" customHeight="1">
      <c r="A72" s="124" t="str">
        <f>'HECVAT - Lite | Vendor Response'!A65</f>
        <v>HLAA-02</v>
      </c>
      <c r="B72" s="125" t="str">
        <f>'HECVAT - Lite | Vendor Response'!B65</f>
        <v>Does your organization participate in InCommon or another eduGAIN-affiliated trust federation?</v>
      </c>
      <c r="C72" s="130" t="str">
        <f>'HECVAT - Lite | Vendor Response'!C65</f>
        <v>No</v>
      </c>
      <c r="D72" s="131" t="str">
        <f>'HECVAT - Lite | Vendor Response'!D65</f>
        <v>We will examine this option in 2025</v>
      </c>
      <c r="E72" s="132" t="s">
        <v>251</v>
      </c>
      <c r="F72" s="127" t="str">
        <f>VLOOKUP(A72,Questions!$B$18:$T$95,12,FALSE)</f>
        <v>Yes</v>
      </c>
      <c r="G72" s="128"/>
      <c r="H72" s="96">
        <f>VLOOKUP(A72,Questions!$B$18:$T$95,16,FALSE)</f>
        <v>20</v>
      </c>
      <c r="I72" s="129"/>
    </row>
    <row r="73" spans="1:9" ht="72" customHeight="1">
      <c r="A73" s="124" t="str">
        <f>'HECVAT - Lite | Vendor Response'!A66</f>
        <v>HLAA-03</v>
      </c>
      <c r="B73" s="125" t="str">
        <f>'HECVAT - Lite | Vendor Response'!B66</f>
        <v>Does your application support integration with other authentication and authorization systems?</v>
      </c>
      <c r="C73" s="130" t="str">
        <f>'HECVAT - Lite | Vendor Response'!C66</f>
        <v>Yes</v>
      </c>
      <c r="D73" s="131" t="str">
        <f>'HECVAT - Lite | Vendor Response'!D66</f>
        <v xml:space="preserve">We have built our own custom authentication and authorization system as well as integration with OAuth2.0 Google. </v>
      </c>
      <c r="E73" s="132" t="s">
        <v>251</v>
      </c>
      <c r="F73" s="127" t="str">
        <f>VLOOKUP(A73,Questions!$B$18:$T$95,12,FALSE)</f>
        <v>Yes</v>
      </c>
      <c r="G73" s="128"/>
      <c r="H73" s="96">
        <f>VLOOKUP(A73,Questions!$B$18:$T$95,16,FALSE)</f>
        <v>15</v>
      </c>
      <c r="I73" s="129"/>
    </row>
    <row r="74" spans="1:9" ht="48" customHeight="1">
      <c r="A74" s="124" t="str">
        <f>'HECVAT - Lite | Vendor Response'!A67</f>
        <v>HLAA-04</v>
      </c>
      <c r="B74" s="125" t="str">
        <f>'HECVAT - Lite | Vendor Response'!B67</f>
        <v>Does your solution support any of the following Web SSO standards? [e.g., SAML2 (with redirect flow), OIDC, CAS, or other]</v>
      </c>
      <c r="C74" s="130" t="str">
        <f>'HECVAT - Lite | Vendor Response'!C67</f>
        <v>Yes</v>
      </c>
      <c r="D74" s="135" t="str">
        <f>'HECVAT - Lite | Vendor Response'!D67</f>
        <v>OIDC is supported vi Google OAuth 2.0. Also - You cannot directly use SAML 2.0 via Google OAuth 2.0, but Google Workspace supports SAML-based SSO.</v>
      </c>
      <c r="E74" s="132" t="s">
        <v>251</v>
      </c>
      <c r="F74" s="127" t="str">
        <f>VLOOKUP(A74,Questions!$B$18:$T$95,12,FALSE)</f>
        <v>Yes</v>
      </c>
      <c r="G74" s="128"/>
      <c r="H74" s="96">
        <f>VLOOKUP(A74,Questions!$B$18:$T$95,16,FALSE)</f>
        <v>20</v>
      </c>
      <c r="I74" s="129"/>
    </row>
    <row r="75" spans="1:9" ht="48" customHeight="1">
      <c r="A75" s="124" t="str">
        <f>'HECVAT - Lite | Vendor Response'!A68</f>
        <v>HLAA-05</v>
      </c>
      <c r="B75" s="125" t="str">
        <f>'HECVAT - Lite | Vendor Response'!B68</f>
        <v>Do you support differentiation between email address and user identifier?</v>
      </c>
      <c r="C75" s="130" t="str">
        <f>'HECVAT - Lite | Vendor Response'!C68</f>
        <v>Yes</v>
      </c>
      <c r="D75" s="131">
        <f>'HECVAT - Lite | Vendor Response'!D68</f>
        <v>0</v>
      </c>
      <c r="E75" s="132" t="s">
        <v>251</v>
      </c>
      <c r="F75" s="127" t="str">
        <f>VLOOKUP(A75,Questions!$B$18:$T$95,12,FALSE)</f>
        <v>Yes</v>
      </c>
      <c r="G75" s="128"/>
      <c r="H75" s="96">
        <f>VLOOKUP(A75,Questions!$B$18:$T$95,16,FALSE)</f>
        <v>20</v>
      </c>
      <c r="I75" s="129"/>
    </row>
    <row r="76" spans="1:9" ht="63" customHeight="1">
      <c r="A76" s="124" t="str">
        <f>'HECVAT - Lite | Vendor Response'!A69</f>
        <v>HLAA-06</v>
      </c>
      <c r="B76" s="125" t="str">
        <f>'HECVAT - Lite | Vendor Response'!B69</f>
        <v>Do you allow the customer to specify attribute mappings for any needed information beyond a user identifier? (e.g., Reference eduPerson, ePPA/ePPN/ePE)</v>
      </c>
      <c r="C76" s="130" t="str">
        <f>'HECVAT - Lite | Vendor Response'!C69</f>
        <v>Yes</v>
      </c>
      <c r="D76" s="131" t="str">
        <f>'HECVAT - Lite | Vendor Response'!D69</f>
        <v xml:space="preserve">Users can specify their environment (classic, advanced) and pick the license roles (if they purchased higher license). </v>
      </c>
      <c r="E76" s="132" t="s">
        <v>251</v>
      </c>
      <c r="F76" s="127" t="str">
        <f>VLOOKUP(A76,Questions!$B$18:$T$95,12,FALSE)</f>
        <v>Yes</v>
      </c>
      <c r="G76" s="128"/>
      <c r="H76" s="96">
        <f>VLOOKUP(A76,Questions!$B$18:$T$95,16,FALSE)</f>
        <v>20</v>
      </c>
      <c r="I76" s="129"/>
    </row>
    <row r="77" spans="1:9" ht="84" customHeight="1">
      <c r="A77" s="124" t="str">
        <f>'HECVAT - Lite | Vendor Response'!A70</f>
        <v>HLAA-07</v>
      </c>
      <c r="B77" s="125" t="str">
        <f>'HECVAT - Lite | Vendor Response'!B70</f>
        <v>Are audit logs available to the institution that include AT LEAST all of the following: login, logout, actions performed, timestamp, and source IP address?</v>
      </c>
      <c r="C77" s="130" t="str">
        <f>'HECVAT - Lite | Vendor Response'!C70</f>
        <v>Yes</v>
      </c>
      <c r="D77" s="131">
        <f>'HECVAT - Lite | Vendor Response'!D70</f>
        <v>0</v>
      </c>
      <c r="E77" s="132" t="s">
        <v>251</v>
      </c>
      <c r="F77" s="127" t="str">
        <f>VLOOKUP(A77,Questions!$B$18:$T$95,12,FALSE)</f>
        <v>Yes</v>
      </c>
      <c r="G77" s="128"/>
      <c r="H77" s="96">
        <f>VLOOKUP(A77,Questions!$B$18:$T$95,16,FALSE)</f>
        <v>40</v>
      </c>
      <c r="I77" s="129"/>
    </row>
    <row r="78" spans="1:9" ht="67.5" customHeight="1">
      <c r="A78" s="124" t="str">
        <f>'HECVAT - Lite | Vendor Response'!A71</f>
        <v>HLAA-08</v>
      </c>
      <c r="B78" s="125" t="str">
        <f>'HECVAT - Lite | Vendor Response'!B71</f>
        <v>If you don't support SSO, does your application and/or user-frontend/portal support multi-factor authentication? (e.g., Duo, Google Authenticator, OTP, etc.)</v>
      </c>
      <c r="C78" s="130" t="str">
        <f>'HECVAT - Lite | Vendor Response'!C71</f>
        <v>Yes</v>
      </c>
      <c r="D78" s="131" t="str">
        <f>'HECVAT - Lite | Vendor Response'!D71</f>
        <v xml:space="preserve">This is supported via Google OAuth2.0 SSO. </v>
      </c>
      <c r="E78" s="132" t="s">
        <v>251</v>
      </c>
      <c r="F78" s="127" t="str">
        <f>VLOOKUP(A78,Questions!$B$18:$T$95,12,FALSE)</f>
        <v>Yes</v>
      </c>
      <c r="G78" s="128"/>
      <c r="H78" s="96">
        <f>VLOOKUP(A78,Questions!$B$18:$T$95,16,FALSE)</f>
        <v>15</v>
      </c>
      <c r="I78" s="129"/>
    </row>
    <row r="79" spans="1:9" ht="48" customHeight="1">
      <c r="A79" s="124" t="str">
        <f>'HECVAT - Lite | Vendor Response'!A72</f>
        <v>HLAA-09</v>
      </c>
      <c r="B79" s="125" t="str">
        <f>'HECVAT - Lite | Vendor Response'!B72</f>
        <v>Does your application automatically lock the session or log-out an account after a period of inactivity?</v>
      </c>
      <c r="C79" s="130" t="str">
        <f>'HECVAT - Lite | Vendor Response'!C72</f>
        <v>Yes</v>
      </c>
      <c r="D79" s="131">
        <f>'HECVAT - Lite | Vendor Response'!D72</f>
        <v>0</v>
      </c>
      <c r="E79" s="132" t="s">
        <v>251</v>
      </c>
      <c r="F79" s="127" t="str">
        <f>VLOOKUP(A79,Questions!$B$18:$T$95,12,FALSE)</f>
        <v>Yes</v>
      </c>
      <c r="G79" s="128"/>
      <c r="H79" s="96">
        <f>VLOOKUP(A79,Questions!$B$18:$T$95,16,FALSE)</f>
        <v>15</v>
      </c>
      <c r="I79" s="129"/>
    </row>
    <row r="80" spans="1:9" ht="51" customHeight="1">
      <c r="A80" s="119" t="str">
        <f>'HECVAT - Lite | Vendor Response'!A73</f>
        <v>Systems Management</v>
      </c>
      <c r="B80" s="120" t="s">
        <v>237</v>
      </c>
      <c r="C80" s="120" t="s">
        <v>238</v>
      </c>
      <c r="D80" s="121" t="s">
        <v>103</v>
      </c>
      <c r="E80" s="133"/>
      <c r="F80" s="134" t="s">
        <v>240</v>
      </c>
      <c r="G80" s="120" t="s">
        <v>241</v>
      </c>
      <c r="H80" s="120" t="s">
        <v>242</v>
      </c>
      <c r="I80" s="121" t="s">
        <v>243</v>
      </c>
    </row>
    <row r="81" spans="1:9" ht="48" customHeight="1">
      <c r="A81" s="124" t="str">
        <f>'HECVAT - Lite | Vendor Response'!A74</f>
        <v>HLSY-01</v>
      </c>
      <c r="B81" s="125" t="str">
        <f>'HECVAT - Lite | Vendor Response'!B74</f>
        <v>Do you have a systems management and configuration strategy that encompasses servers, appliances, cloud services, applications, and mobile devices (company and employee owned)?</v>
      </c>
      <c r="C81" s="130" t="str">
        <f>'HECVAT - Lite | Vendor Response'!C74</f>
        <v>No</v>
      </c>
      <c r="D81" s="131">
        <f>'HECVAT - Lite | Vendor Response'!D74</f>
        <v>0</v>
      </c>
      <c r="E81" s="132" t="s">
        <v>251</v>
      </c>
      <c r="F81" s="127" t="str">
        <f>VLOOKUP(A81,Questions!$B$18:$T$95,12,FALSE)</f>
        <v>Yes</v>
      </c>
      <c r="G81" s="128"/>
      <c r="H81" s="96">
        <f>VLOOKUP(A81,Questions!$B$18:$T$95,16,FALSE)</f>
        <v>15</v>
      </c>
      <c r="I81" s="129"/>
    </row>
    <row r="82" spans="1:9" ht="48" customHeight="1">
      <c r="A82" s="124" t="str">
        <f>'HECVAT - Lite | Vendor Response'!A75</f>
        <v>HLSY-02</v>
      </c>
      <c r="B82" s="125" t="str">
        <f>'HECVAT - Lite | Vendor Response'!B75</f>
        <v>Will the institution be notified of major changes to your environment that could impact the institution's security posture?</v>
      </c>
      <c r="C82" s="130" t="str">
        <f>'HECVAT - Lite | Vendor Response'!C75</f>
        <v>Yes</v>
      </c>
      <c r="D82" s="131">
        <f>'HECVAT - Lite | Vendor Response'!D75</f>
        <v>0</v>
      </c>
      <c r="E82" s="132" t="s">
        <v>251</v>
      </c>
      <c r="F82" s="127" t="str">
        <f>VLOOKUP(A82,Questions!$B$18:$T$95,12,FALSE)</f>
        <v>Yes</v>
      </c>
      <c r="G82" s="128"/>
      <c r="H82" s="96">
        <f>VLOOKUP(A82,Questions!$B$18:$T$95,16,FALSE)</f>
        <v>15</v>
      </c>
      <c r="I82" s="129"/>
    </row>
    <row r="83" spans="1:9" ht="48" customHeight="1">
      <c r="A83" s="124" t="str">
        <f>'HECVAT - Lite | Vendor Response'!A76</f>
        <v>HLSY-03</v>
      </c>
      <c r="B83" s="125" t="str">
        <f>'HECVAT - Lite | Vendor Response'!B76</f>
        <v>Are your systems and applications scanned for vulnerabilities [that are then remediated] prior to new releases?</v>
      </c>
      <c r="C83" s="130" t="str">
        <f>'HECVAT - Lite | Vendor Response'!C76</f>
        <v>Yes</v>
      </c>
      <c r="D83" s="131">
        <f>'HECVAT - Lite | Vendor Response'!D76</f>
        <v>0</v>
      </c>
      <c r="E83" s="132" t="s">
        <v>251</v>
      </c>
      <c r="F83" s="127" t="str">
        <f>VLOOKUP(A83,Questions!$B$18:$T$95,12,FALSE)</f>
        <v>Yes</v>
      </c>
      <c r="G83" s="128"/>
      <c r="H83" s="96">
        <f>VLOOKUP(A83,Questions!$B$18:$T$95,16,FALSE)</f>
        <v>10</v>
      </c>
      <c r="I83" s="129"/>
    </row>
    <row r="84" spans="1:9" ht="48" customHeight="1">
      <c r="A84" s="124" t="str">
        <f>'HECVAT - Lite | Vendor Response'!A77</f>
        <v>HLSY-04</v>
      </c>
      <c r="B84" s="125" t="str">
        <f>'HECVAT - Lite | Vendor Response'!B77</f>
        <v>Have your systems and applications had a third-party security assessment completed in the past year?</v>
      </c>
      <c r="C84" s="130" t="str">
        <f>'HECVAT - Lite | Vendor Response'!C77</f>
        <v>No</v>
      </c>
      <c r="D84" s="131">
        <f>'HECVAT - Lite | Vendor Response'!D77</f>
        <v>0</v>
      </c>
      <c r="E84" s="132" t="s">
        <v>251</v>
      </c>
      <c r="F84" s="127" t="str">
        <f>VLOOKUP(A84,Questions!$B$18:$T$95,12,FALSE)</f>
        <v>Yes</v>
      </c>
      <c r="G84" s="128"/>
      <c r="H84" s="96">
        <f>VLOOKUP(A84,Questions!$B$18:$T$95,16,FALSE)</f>
        <v>15</v>
      </c>
      <c r="I84" s="129"/>
    </row>
    <row r="85" spans="1:9" ht="48" customHeight="1">
      <c r="A85" s="124" t="str">
        <f>'HECVAT - Lite | Vendor Response'!A78</f>
        <v>HLSY-05</v>
      </c>
      <c r="B85" s="125" t="str">
        <f>'HECVAT - Lite | Vendor Response'!B78</f>
        <v>Do you have policy and procedure, currently implemented, guiding how security risks are mitigated until patches can be applied?</v>
      </c>
      <c r="C85" s="130" t="str">
        <f>'HECVAT - Lite | Vendor Response'!C78</f>
        <v>Yes</v>
      </c>
      <c r="D85" s="131">
        <f>'HECVAT - Lite | Vendor Response'!D78</f>
        <v>0</v>
      </c>
      <c r="E85" s="132" t="s">
        <v>251</v>
      </c>
      <c r="F85" s="127" t="str">
        <f>VLOOKUP(A85,Questions!$B$18:$T$95,12,FALSE)</f>
        <v>Yes</v>
      </c>
      <c r="G85" s="128"/>
      <c r="H85" s="96">
        <f>VLOOKUP(A85,Questions!$B$18:$T$95,16,FALSE)</f>
        <v>15</v>
      </c>
      <c r="I85" s="129"/>
    </row>
    <row r="86" spans="1:9" ht="57" customHeight="1">
      <c r="A86" s="119" t="str">
        <f>'HECVAT - Lite | Vendor Response'!A79</f>
        <v>Data</v>
      </c>
      <c r="B86" s="120" t="s">
        <v>237</v>
      </c>
      <c r="C86" s="120" t="s">
        <v>238</v>
      </c>
      <c r="D86" s="121" t="s">
        <v>103</v>
      </c>
      <c r="E86" s="133"/>
      <c r="F86" s="134" t="s">
        <v>240</v>
      </c>
      <c r="G86" s="120" t="s">
        <v>241</v>
      </c>
      <c r="H86" s="120" t="s">
        <v>242</v>
      </c>
      <c r="I86" s="121" t="s">
        <v>243</v>
      </c>
    </row>
    <row r="87" spans="1:9" ht="48.75" customHeight="1">
      <c r="A87" s="124" t="str">
        <f>'HECVAT - Lite | Vendor Response'!A80</f>
        <v>HLDA-01</v>
      </c>
      <c r="B87" s="125" t="str">
        <f>'HECVAT - Lite | Vendor Response'!B80</f>
        <v>Does the environment provide for dedicated single-tenant capabilities? If not, describe how your product or environment separates data from different customers (e.g., logically, physically, single tenancy, multi-tenancy).</v>
      </c>
      <c r="C87" s="130" t="str">
        <f>'HECVAT - Lite | Vendor Response'!C80</f>
        <v>No</v>
      </c>
      <c r="D87" s="131" t="str">
        <f>'HECVAT - Lite | Vendor Response'!D80</f>
        <v>Our environment separates data logically using unique identifiers for each customer.</v>
      </c>
      <c r="E87" s="132" t="s">
        <v>251</v>
      </c>
      <c r="F87" s="127" t="str">
        <f>VLOOKUP(A87,Questions!$B$18:$T$95,12,FALSE)</f>
        <v>Yes</v>
      </c>
      <c r="G87" s="128"/>
      <c r="H87" s="96">
        <f>VLOOKUP(A87,Questions!$B$18:$T$95,16,FALSE)</f>
        <v>25</v>
      </c>
      <c r="I87" s="129"/>
    </row>
    <row r="88" spans="1:9" ht="48.75" customHeight="1">
      <c r="A88" s="124" t="str">
        <f>'HECVAT - Lite | Vendor Response'!A81</f>
        <v>HLDA-02</v>
      </c>
      <c r="B88" s="125" t="str">
        <f>'HECVAT - Lite | Vendor Response'!B81</f>
        <v>Is sensitive data encrypted, using secure protocols/algorithms, in transport? (e.g., system-to-client)</v>
      </c>
      <c r="C88" s="130" t="str">
        <f>'HECVAT - Lite | Vendor Response'!C81</f>
        <v>Yes</v>
      </c>
      <c r="D88" s="131">
        <f>'HECVAT - Lite | Vendor Response'!D81</f>
        <v>0</v>
      </c>
      <c r="E88" s="132" t="s">
        <v>251</v>
      </c>
      <c r="F88" s="127" t="str">
        <f>VLOOKUP(A88,Questions!$B$18:$T$95,12,FALSE)</f>
        <v>Yes</v>
      </c>
      <c r="G88" s="128"/>
      <c r="H88" s="96">
        <f>VLOOKUP(A88,Questions!$B$18:$T$95,16,FALSE)</f>
        <v>20</v>
      </c>
      <c r="I88" s="129"/>
    </row>
    <row r="89" spans="1:9" ht="48.75" customHeight="1">
      <c r="A89" s="124" t="str">
        <f>'HECVAT - Lite | Vendor Response'!A82</f>
        <v>HLDA-03</v>
      </c>
      <c r="B89" s="125" t="str">
        <f>'HECVAT - Lite | Vendor Response'!B82</f>
        <v>Is sensitive data encrypted, using secure protocols/algorithms, in storage? (e.g., disk encryption, at-rest, files, and within a running database)</v>
      </c>
      <c r="C89" s="130" t="str">
        <f>'HECVAT - Lite | Vendor Response'!C82</f>
        <v>Yes</v>
      </c>
      <c r="D89" s="131">
        <f>'HECVAT - Lite | Vendor Response'!D82</f>
        <v>0</v>
      </c>
      <c r="E89" s="132" t="s">
        <v>251</v>
      </c>
      <c r="F89" s="127" t="str">
        <f>VLOOKUP(A89,Questions!$B$18:$T$95,12,FALSE)</f>
        <v>Yes</v>
      </c>
      <c r="G89" s="128"/>
      <c r="H89" s="96">
        <f>VLOOKUP(A89,Questions!$B$18:$T$95,16,FALSE)</f>
        <v>20</v>
      </c>
      <c r="I89" s="129"/>
    </row>
    <row r="90" spans="1:9" ht="48.75" customHeight="1">
      <c r="A90" s="124" t="str">
        <f>'HECVAT - Lite | Vendor Response'!A83</f>
        <v>HLDA-04</v>
      </c>
      <c r="B90" s="125" t="str">
        <f>'HECVAT - Lite | Vendor Response'!B83</f>
        <v>Are involatile backup copies made according to predefined schedules and securely stored and protected?</v>
      </c>
      <c r="C90" s="130" t="str">
        <f>'HECVAT - Lite | Vendor Response'!C83</f>
        <v>Yes</v>
      </c>
      <c r="D90" s="131">
        <f>'HECVAT - Lite | Vendor Response'!D83</f>
        <v>0</v>
      </c>
      <c r="E90" s="132" t="s">
        <v>251</v>
      </c>
      <c r="F90" s="127" t="str">
        <f>VLOOKUP(A90,Questions!$B$18:$T$95,12,FALSE)</f>
        <v>Yes</v>
      </c>
      <c r="G90" s="128"/>
      <c r="H90" s="96">
        <f>VLOOKUP(A90,Questions!$B$18:$T$95,16,FALSE)</f>
        <v>15</v>
      </c>
      <c r="I90" s="129"/>
    </row>
    <row r="91" spans="1:9" ht="48.75" customHeight="1">
      <c r="A91" s="124" t="str">
        <f>'HECVAT - Lite | Vendor Response'!A84</f>
        <v>HLDA-05</v>
      </c>
      <c r="B91" s="125" t="str">
        <f>'HECVAT - Lite | Vendor Response'!B84</f>
        <v>Can the institution extract a full or partial backup of data?</v>
      </c>
      <c r="C91" s="130" t="str">
        <f>'HECVAT - Lite | Vendor Response'!C84</f>
        <v>Yes</v>
      </c>
      <c r="D91" s="131">
        <f>'HECVAT - Lite | Vendor Response'!D84</f>
        <v>0</v>
      </c>
      <c r="E91" s="132" t="s">
        <v>251</v>
      </c>
      <c r="F91" s="127" t="str">
        <f>VLOOKUP(A91,Questions!$B$18:$T$95,12,FALSE)</f>
        <v>Yes</v>
      </c>
      <c r="G91" s="128"/>
      <c r="H91" s="96">
        <f>VLOOKUP(A91,Questions!$B$18:$T$95,16,FALSE)</f>
        <v>25</v>
      </c>
      <c r="I91" s="129"/>
    </row>
    <row r="92" spans="1:9" ht="48.75" customHeight="1">
      <c r="A92" s="124" t="str">
        <f>'HECVAT - Lite | Vendor Response'!A85</f>
        <v>HLDA-06</v>
      </c>
      <c r="B92" s="125" t="str">
        <f>'HECVAT - Lite | Vendor Response'!B85</f>
        <v>Do you have a media handling process that is documented and currently implemented that meets established business needs and regulatory requirements, including end-of-life, repurposing, and data sanitization procedures?</v>
      </c>
      <c r="C92" s="130" t="str">
        <f>'HECVAT - Lite | Vendor Response'!C85</f>
        <v>No</v>
      </c>
      <c r="D92" s="131">
        <f>'HECVAT - Lite | Vendor Response'!D85</f>
        <v>0</v>
      </c>
      <c r="E92" s="132" t="s">
        <v>251</v>
      </c>
      <c r="F92" s="127" t="str">
        <f>VLOOKUP(A92,Questions!$B$18:$T$95,12,FALSE)</f>
        <v>Yes</v>
      </c>
      <c r="G92" s="128"/>
      <c r="H92" s="96">
        <f>VLOOKUP(A92,Questions!$B$18:$T$95,16,FALSE)</f>
        <v>20</v>
      </c>
      <c r="I92" s="129"/>
    </row>
    <row r="93" spans="1:9" ht="48.75" customHeight="1">
      <c r="A93" s="124" t="str">
        <f>'HECVAT - Lite | Vendor Response'!A86</f>
        <v>HLDA-07</v>
      </c>
      <c r="B93" s="125" t="str">
        <f>'HECVAT - Lite | Vendor Response'!B86</f>
        <v>Does your staff (or third party) have access to institutional data (e.g., financial, PHI or other sensitive information) within the application/system?</v>
      </c>
      <c r="C93" s="130" t="str">
        <f>'HECVAT - Lite | Vendor Response'!C86</f>
        <v>No</v>
      </c>
      <c r="D93" s="131">
        <f>'HECVAT - Lite | Vendor Response'!D86</f>
        <v>0</v>
      </c>
      <c r="E93" s="132" t="s">
        <v>251</v>
      </c>
      <c r="F93" s="127" t="str">
        <f>VLOOKUP(A93,Questions!$B$18:$T$95,12,FALSE)</f>
        <v>No</v>
      </c>
      <c r="G93" s="128"/>
      <c r="H93" s="96">
        <f>VLOOKUP(A93,Questions!$B$18:$T$95,16,FALSE)</f>
        <v>40</v>
      </c>
      <c r="I93" s="129"/>
    </row>
    <row r="94" spans="1:9" ht="67.5" customHeight="1">
      <c r="A94" s="119" t="str">
        <f>'HECVAT - Lite | Vendor Response'!A87</f>
        <v>Datacenter</v>
      </c>
      <c r="B94" s="120" t="s">
        <v>237</v>
      </c>
      <c r="C94" s="120" t="s">
        <v>238</v>
      </c>
      <c r="D94" s="121" t="s">
        <v>103</v>
      </c>
      <c r="E94" s="133"/>
      <c r="F94" s="134" t="s">
        <v>240</v>
      </c>
      <c r="G94" s="120" t="s">
        <v>241</v>
      </c>
      <c r="H94" s="120" t="s">
        <v>242</v>
      </c>
      <c r="I94" s="121" t="s">
        <v>243</v>
      </c>
    </row>
    <row r="95" spans="1:9" ht="48" customHeight="1">
      <c r="A95" s="124" t="str">
        <f>'HECVAT - Lite | Vendor Response'!A88</f>
        <v>HLDC-01</v>
      </c>
      <c r="B95" s="125" t="str">
        <f>'HECVAT - Lite | Vendor Response'!B88</f>
        <v>Does your company manage the physical data center where the institution's data will reside?</v>
      </c>
      <c r="C95" s="130" t="str">
        <f>'HECVAT - Lite | Vendor Response'!C88</f>
        <v>No</v>
      </c>
      <c r="D95" s="131" t="str">
        <f>'HECVAT - Lite | Vendor Response'!D88</f>
        <v>Hostinger manages the physical data center.</v>
      </c>
      <c r="E95" s="132" t="s">
        <v>251</v>
      </c>
      <c r="F95" s="127" t="str">
        <f>VLOOKUP(A95,Questions!$B$18:$T$95,12,FALSE)</f>
        <v>No</v>
      </c>
      <c r="G95" s="128"/>
      <c r="H95" s="96">
        <f>VLOOKUP(A95,Questions!$B$18:$T$95,16,FALSE)</f>
        <v>0</v>
      </c>
      <c r="I95" s="129"/>
    </row>
    <row r="96" spans="1:9" ht="48" customHeight="1">
      <c r="A96" s="124" t="str">
        <f>'HECVAT - Lite | Vendor Response'!A89</f>
        <v>HLDC-02</v>
      </c>
      <c r="B96" s="125" t="str">
        <f>'HECVAT - Lite | Vendor Response'!B89</f>
        <v>Are you generally able to accomodate storing each institution's data within their geographic region?</v>
      </c>
      <c r="C96" s="130" t="str">
        <f>'HECVAT - Lite | Vendor Response'!C89</f>
        <v>Yes</v>
      </c>
      <c r="D96" s="131">
        <f>'HECVAT - Lite | Vendor Response'!D89</f>
        <v>0</v>
      </c>
      <c r="E96" s="132" t="s">
        <v>251</v>
      </c>
      <c r="F96" s="127" t="str">
        <f>VLOOKUP(A96,Questions!$B$18:$T$95,12,FALSE)</f>
        <v>Yes</v>
      </c>
      <c r="G96" s="128"/>
      <c r="H96" s="96">
        <f>VLOOKUP(A96,Questions!$B$18:$T$95,16,FALSE)</f>
        <v>40</v>
      </c>
      <c r="I96" s="129"/>
    </row>
    <row r="97" spans="1:9" ht="48" customHeight="1">
      <c r="A97" s="124" t="str">
        <f>'HECVAT - Lite | Vendor Response'!A90</f>
        <v>HLDC-03</v>
      </c>
      <c r="B97" s="125" t="str">
        <f>'HECVAT - Lite | Vendor Response'!B90</f>
        <v>Does the hosting provider have a SOC 2 Type 2 report available?</v>
      </c>
      <c r="C97" s="130" t="str">
        <f>'HECVAT - Lite | Vendor Response'!C90</f>
        <v>Yes</v>
      </c>
      <c r="D97" s="131">
        <f>'HECVAT - Lite | Vendor Response'!D90</f>
        <v>0</v>
      </c>
      <c r="E97" s="132" t="s">
        <v>251</v>
      </c>
      <c r="F97" s="127" t="str">
        <f>VLOOKUP(A97,Questions!$B$18:$T$95,12,FALSE)</f>
        <v>Yes</v>
      </c>
      <c r="G97" s="128"/>
      <c r="H97" s="96">
        <f>VLOOKUP(A97,Questions!$B$18:$T$95,16,FALSE)</f>
        <v>40</v>
      </c>
      <c r="I97" s="129"/>
    </row>
    <row r="98" spans="1:9" ht="48" customHeight="1">
      <c r="A98" s="124" t="str">
        <f>'HECVAT - Lite | Vendor Response'!A91</f>
        <v>HLDC-04</v>
      </c>
      <c r="B98" s="125" t="str">
        <f>'HECVAT - Lite | Vendor Response'!B91</f>
        <v>Does your organization have physical security controls and policies in place?</v>
      </c>
      <c r="C98" s="130" t="str">
        <f>'HECVAT - Lite | Vendor Response'!C91</f>
        <v>Yes</v>
      </c>
      <c r="D98" s="131" t="str">
        <f>'HECVAT - Lite | Vendor Response'!D91</f>
        <v>These controls are provided by Hostinger.</v>
      </c>
      <c r="E98" s="132" t="s">
        <v>251</v>
      </c>
      <c r="F98" s="127" t="str">
        <f>VLOOKUP(A98,Questions!$B$18:$T$95,12,FALSE)</f>
        <v>Yes</v>
      </c>
      <c r="G98" s="128"/>
      <c r="H98" s="96">
        <f>VLOOKUP(A98,Questions!$B$18:$T$95,16,FALSE)</f>
        <v>40</v>
      </c>
      <c r="I98" s="129"/>
    </row>
    <row r="99" spans="1:9" ht="48" customHeight="1">
      <c r="A99" s="124" t="str">
        <f>'HECVAT - Lite | Vendor Response'!A92</f>
        <v>HLDC-05</v>
      </c>
      <c r="B99" s="125" t="str">
        <f>'HECVAT - Lite | Vendor Response'!B92</f>
        <v>Do you have physical access control and video surveillance to prevent/detect unauthorized access to your data center?</v>
      </c>
      <c r="C99" s="130" t="str">
        <f>'HECVAT - Lite | Vendor Response'!C92</f>
        <v>Yes</v>
      </c>
      <c r="D99" s="131" t="str">
        <f>'HECVAT - Lite | Vendor Response'!D92</f>
        <v>These controls are provided by Hostinger.</v>
      </c>
      <c r="E99" s="132" t="s">
        <v>251</v>
      </c>
      <c r="F99" s="127" t="str">
        <f>VLOOKUP(A99,Questions!$B$18:$T$95,12,FALSE)</f>
        <v>Yes</v>
      </c>
      <c r="G99" s="128"/>
      <c r="H99" s="96">
        <f>VLOOKUP(A99,Questions!$B$18:$T$95,16,FALSE)</f>
        <v>40</v>
      </c>
      <c r="I99" s="129"/>
    </row>
    <row r="100" spans="1:9" ht="48" customHeight="1">
      <c r="A100" s="119" t="str">
        <f>'HECVAT - Lite | Vendor Response'!A93</f>
        <v>Networking</v>
      </c>
      <c r="B100" s="120" t="s">
        <v>237</v>
      </c>
      <c r="C100" s="120" t="s">
        <v>238</v>
      </c>
      <c r="D100" s="121" t="s">
        <v>103</v>
      </c>
      <c r="E100" s="133"/>
      <c r="F100" s="134" t="s">
        <v>240</v>
      </c>
      <c r="G100" s="120" t="s">
        <v>241</v>
      </c>
      <c r="H100" s="120" t="s">
        <v>242</v>
      </c>
      <c r="I100" s="121" t="s">
        <v>243</v>
      </c>
    </row>
    <row r="101" spans="1:9" ht="48" customHeight="1">
      <c r="A101" s="124" t="str">
        <f>'HECVAT - Lite | Vendor Response'!A94</f>
        <v>HLNT-01</v>
      </c>
      <c r="B101" s="125" t="str">
        <f>'HECVAT - Lite | Vendor Response'!B94</f>
        <v>Do you enforce network segmentation between trusted and untrusted networks (i.e., Internet, DMZ, Extranet, etc.)?</v>
      </c>
      <c r="C101" s="130" t="str">
        <f>'HECVAT - Lite | Vendor Response'!C94</f>
        <v>Yes</v>
      </c>
      <c r="D101" s="131">
        <f>'HECVAT - Lite | Vendor Response'!D94</f>
        <v>0</v>
      </c>
      <c r="E101" s="132" t="s">
        <v>251</v>
      </c>
      <c r="F101" s="127" t="str">
        <f>VLOOKUP(A101,Questions!$B$18:$T$95,12,FALSE)</f>
        <v>Yes</v>
      </c>
      <c r="G101" s="128"/>
      <c r="H101" s="96">
        <f>VLOOKUP(A101,Questions!$B$18:$T$95,16,FALSE)</f>
        <v>40</v>
      </c>
      <c r="I101" s="129"/>
    </row>
    <row r="102" spans="1:9" ht="48" customHeight="1">
      <c r="A102" s="124" t="str">
        <f>'HECVAT - Lite | Vendor Response'!A95</f>
        <v>HLNT-02</v>
      </c>
      <c r="B102" s="125" t="str">
        <f>'HECVAT - Lite | Vendor Response'!B95</f>
        <v>Are you utilizing a stateful packet inspection (SPI) firewall?</v>
      </c>
      <c r="C102" s="130" t="str">
        <f>'HECVAT - Lite | Vendor Response'!C95</f>
        <v>Yes</v>
      </c>
      <c r="D102" s="131">
        <f>'HECVAT - Lite | Vendor Response'!D95</f>
        <v>0</v>
      </c>
      <c r="E102" s="132" t="s">
        <v>251</v>
      </c>
      <c r="F102" s="127" t="str">
        <f>VLOOKUP(A102,Questions!$B$18:$T$95,12,FALSE)</f>
        <v>Yes</v>
      </c>
      <c r="G102" s="128"/>
      <c r="H102" s="96">
        <f>VLOOKUP(A102,Questions!$B$18:$T$95,16,FALSE)</f>
        <v>40</v>
      </c>
      <c r="I102" s="129"/>
    </row>
    <row r="103" spans="1:9" ht="48" customHeight="1">
      <c r="A103" s="124" t="str">
        <f>'HECVAT - Lite | Vendor Response'!A96</f>
        <v>HLNT-03</v>
      </c>
      <c r="B103" s="125" t="str">
        <f>'HECVAT - Lite | Vendor Response'!B96</f>
        <v>Do you use an automated IDS/IPS system to monitor for intrusions?</v>
      </c>
      <c r="C103" s="130" t="str">
        <f>'HECVAT - Lite | Vendor Response'!C96</f>
        <v>Yes</v>
      </c>
      <c r="D103" s="131">
        <f>'HECVAT - Lite | Vendor Response'!D96</f>
        <v>0</v>
      </c>
      <c r="E103" s="132" t="s">
        <v>251</v>
      </c>
      <c r="F103" s="127" t="str">
        <f>VLOOKUP(A103,Questions!$B$18:$T$95,12,FALSE)</f>
        <v>Yes</v>
      </c>
      <c r="G103" s="128"/>
      <c r="H103" s="96">
        <f>VLOOKUP(A103,Questions!$B$18:$T$95,16,FALSE)</f>
        <v>40</v>
      </c>
      <c r="I103" s="129"/>
    </row>
    <row r="104" spans="1:9" ht="48" customHeight="1">
      <c r="A104" s="124" t="str">
        <f>'HECVAT - Lite | Vendor Response'!A97</f>
        <v>HLNT-04</v>
      </c>
      <c r="B104" s="125" t="str">
        <f>'HECVAT - Lite | Vendor Response'!B97</f>
        <v>Are you employing any next-generation persistent threat (NGPT) monitoring?</v>
      </c>
      <c r="C104" s="130" t="str">
        <f>'HECVAT - Lite | Vendor Response'!C97</f>
        <v>No</v>
      </c>
      <c r="D104" s="131">
        <f>'HECVAT - Lite | Vendor Response'!D97</f>
        <v>0</v>
      </c>
      <c r="E104" s="132" t="s">
        <v>251</v>
      </c>
      <c r="F104" s="127" t="str">
        <f>VLOOKUP(A104,Questions!$B$18:$T$95,12,FALSE)</f>
        <v>Yes</v>
      </c>
      <c r="G104" s="128"/>
      <c r="H104" s="96">
        <f>VLOOKUP(A104,Questions!$B$18:$T$95,16,FALSE)</f>
        <v>20</v>
      </c>
      <c r="I104" s="129"/>
    </row>
    <row r="105" spans="1:9" ht="48" customHeight="1">
      <c r="A105" s="124" t="str">
        <f>'HECVAT - Lite | Vendor Response'!A98</f>
        <v>HLNT-05</v>
      </c>
      <c r="B105" s="125" t="str">
        <f>'HECVAT - Lite | Vendor Response'!B98</f>
        <v>Do you require connectivity to the institution's network for support/administration or access into any existing systems for integration purposes?</v>
      </c>
      <c r="C105" s="130" t="str">
        <f>'HECVAT - Lite | Vendor Response'!C98</f>
        <v>No</v>
      </c>
      <c r="D105" s="131">
        <f>'HECVAT - Lite | Vendor Response'!D98</f>
        <v>0</v>
      </c>
      <c r="E105" s="132" t="s">
        <v>251</v>
      </c>
      <c r="F105" s="127" t="str">
        <f>VLOOKUP(A105,Questions!$B$18:$T$95,12,FALSE)</f>
        <v>Yes</v>
      </c>
      <c r="G105" s="128"/>
      <c r="H105" s="96">
        <f>VLOOKUP(A105,Questions!$B$18:$T$95,16,FALSE)</f>
        <v>15</v>
      </c>
      <c r="I105" s="129"/>
    </row>
    <row r="106" spans="1:9" ht="57" customHeight="1">
      <c r="A106" s="119" t="str">
        <f>'HECVAT - Lite | Vendor Response'!A99</f>
        <v>Incident Handling</v>
      </c>
      <c r="B106" s="120" t="s">
        <v>237</v>
      </c>
      <c r="C106" s="120" t="s">
        <v>238</v>
      </c>
      <c r="D106" s="121" t="s">
        <v>103</v>
      </c>
      <c r="E106" s="133"/>
      <c r="F106" s="134" t="s">
        <v>240</v>
      </c>
      <c r="G106" s="120" t="s">
        <v>241</v>
      </c>
      <c r="H106" s="120" t="s">
        <v>242</v>
      </c>
      <c r="I106" s="121" t="s">
        <v>243</v>
      </c>
    </row>
    <row r="107" spans="1:9" ht="48" customHeight="1">
      <c r="A107" s="124" t="str">
        <f>'HECVAT - Lite | Vendor Response'!A100</f>
        <v>HLIH-01</v>
      </c>
      <c r="B107" s="125" t="str">
        <f>'HECVAT - Lite | Vendor Response'!B100</f>
        <v>Do you have a formal incident response plan?</v>
      </c>
      <c r="C107" s="130" t="str">
        <f>'HECVAT - Lite | Vendor Response'!C100</f>
        <v>Yes</v>
      </c>
      <c r="D107" s="131" t="str">
        <f>'HECVAT - Lite | Vendor Response'!D100</f>
        <v>We rely on Hostinger's incident response plan and have procedures to respond to incidents involving our software.</v>
      </c>
      <c r="E107" s="132" t="s">
        <v>251</v>
      </c>
      <c r="F107" s="127" t="str">
        <f>VLOOKUP(A107,Questions!$B$18:$T$95,12,FALSE)</f>
        <v>Yes</v>
      </c>
      <c r="G107" s="128"/>
      <c r="H107" s="96">
        <f>VLOOKUP(A107,Questions!$B$18:$T$95,16,FALSE)</f>
        <v>40</v>
      </c>
      <c r="I107" s="129"/>
    </row>
    <row r="108" spans="1:9" ht="48" customHeight="1">
      <c r="A108" s="124" t="str">
        <f>'HECVAT - Lite | Vendor Response'!A101</f>
        <v>HLIH-02</v>
      </c>
      <c r="B108" s="125" t="str">
        <f>'HECVAT - Lite | Vendor Response'!B101</f>
        <v>Do you have an incident response process and reporting in place to investigate any potential incidents and report actual incidents?</v>
      </c>
      <c r="C108" s="130" t="str">
        <f>'HECVAT - Lite | Vendor Response'!C101</f>
        <v>Yes</v>
      </c>
      <c r="D108" s="131">
        <f>'HECVAT - Lite | Vendor Response'!D101</f>
        <v>0</v>
      </c>
      <c r="E108" s="132" t="s">
        <v>251</v>
      </c>
      <c r="F108" s="127" t="str">
        <f>VLOOKUP(A108,Questions!$B$18:$T$95,12,FALSE)</f>
        <v>Yes</v>
      </c>
      <c r="G108" s="128"/>
      <c r="H108" s="96">
        <f>VLOOKUP(A108,Questions!$B$18:$T$95,16,FALSE)</f>
        <v>15</v>
      </c>
      <c r="I108" s="129"/>
    </row>
    <row r="109" spans="1:9" ht="48" customHeight="1">
      <c r="A109" s="124" t="str">
        <f>'HECVAT - Lite | Vendor Response'!A102</f>
        <v>HLIH-03</v>
      </c>
      <c r="B109" s="125" t="str">
        <f>'HECVAT - Lite | Vendor Response'!B102</f>
        <v>Do you carry cyber-risk insurance to protect against unforeseen service outages, data that is lost or stolen, and security incidents?</v>
      </c>
      <c r="C109" s="130" t="str">
        <f>'HECVAT - Lite | Vendor Response'!C102</f>
        <v>No</v>
      </c>
      <c r="D109" s="131">
        <f>'HECVAT - Lite | Vendor Response'!D102</f>
        <v>0</v>
      </c>
      <c r="E109" s="132" t="s">
        <v>251</v>
      </c>
      <c r="F109" s="127" t="str">
        <f>VLOOKUP(A109,Questions!$B$18:$T$95,12,FALSE)</f>
        <v>Yes</v>
      </c>
      <c r="G109" s="128"/>
      <c r="H109" s="96">
        <f>VLOOKUP(A109,Questions!$B$18:$T$95,16,FALSE)</f>
        <v>20</v>
      </c>
      <c r="I109" s="129"/>
    </row>
    <row r="110" spans="1:9" ht="48" customHeight="1">
      <c r="A110" s="124" t="str">
        <f>'HECVAT - Lite | Vendor Response'!A103</f>
        <v>HLIH-04</v>
      </c>
      <c r="B110" s="125" t="str">
        <f>'HECVAT - Lite | Vendor Response'!B103</f>
        <v>Do you have either an internal incident response team or retain an external team?</v>
      </c>
      <c r="C110" s="130" t="str">
        <f>'HECVAT - Lite | Vendor Response'!C103</f>
        <v>No</v>
      </c>
      <c r="D110" s="131" t="str">
        <f>'HECVAT - Lite | Vendor Response'!D103</f>
        <v>We rely on Hostinger's incident response team for major incidents.</v>
      </c>
      <c r="E110" s="132" t="s">
        <v>251</v>
      </c>
      <c r="F110" s="127" t="str">
        <f>VLOOKUP(A110,Questions!$B$18:$T$95,12,FALSE)</f>
        <v>Yes</v>
      </c>
      <c r="G110" s="128"/>
      <c r="H110" s="96">
        <f>VLOOKUP(A110,Questions!$B$18:$T$95,16,FALSE)</f>
        <v>40</v>
      </c>
      <c r="I110" s="129"/>
    </row>
    <row r="111" spans="1:9" ht="48" customHeight="1">
      <c r="A111" s="124" t="str">
        <f>'HECVAT - Lite | Vendor Response'!A104</f>
        <v>HLIH-05</v>
      </c>
      <c r="B111" s="125" t="str">
        <f>'HECVAT - Lite | Vendor Response'!B104</f>
        <v>Do you have the capability to respond to incidents on a 24 x 7 x 365 basis?</v>
      </c>
      <c r="C111" s="130" t="str">
        <f>'HECVAT - Lite | Vendor Response'!C104</f>
        <v>Yes</v>
      </c>
      <c r="D111" s="131" t="str">
        <f>'HECVAT - Lite | Vendor Response'!D104</f>
        <v xml:space="preserve">System availability or planned/unplanned downtime issues is provided online. Also we share a support phone # on our website for urgent issues only. </v>
      </c>
      <c r="E111" s="132" t="s">
        <v>251</v>
      </c>
      <c r="F111" s="127" t="str">
        <f>VLOOKUP(A111,Questions!$B$18:$T$95,12,FALSE)</f>
        <v>Yes</v>
      </c>
      <c r="G111" s="128"/>
      <c r="H111" s="96">
        <f>VLOOKUP(A111,Questions!$B$18:$T$95,16,FALSE)</f>
        <v>40</v>
      </c>
      <c r="I111" s="129"/>
    </row>
    <row r="112" spans="1:9" ht="48" customHeight="1">
      <c r="A112" s="119" t="str">
        <f>'HECVAT - Lite | Vendor Response'!A105</f>
        <v>Policies, Procedures, and Processes</v>
      </c>
      <c r="B112" s="120" t="s">
        <v>237</v>
      </c>
      <c r="C112" s="120" t="s">
        <v>238</v>
      </c>
      <c r="D112" s="121" t="s">
        <v>103</v>
      </c>
      <c r="E112" s="133"/>
      <c r="F112" s="134" t="s">
        <v>240</v>
      </c>
      <c r="G112" s="120" t="s">
        <v>241</v>
      </c>
      <c r="H112" s="120" t="s">
        <v>242</v>
      </c>
      <c r="I112" s="121" t="s">
        <v>243</v>
      </c>
    </row>
    <row r="113" spans="1:9" ht="48" customHeight="1">
      <c r="A113" s="124" t="str">
        <f>'HECVAT - Lite | Vendor Response'!A106</f>
        <v>HLPP-01</v>
      </c>
      <c r="B113" s="125" t="str">
        <f>'HECVAT - Lite | Vendor Response'!B106</f>
        <v>Can you share the organization chart, mission statement, and policies for your information security unit?</v>
      </c>
      <c r="C113" s="130" t="str">
        <f>'HECVAT - Lite | Vendor Response'!C106</f>
        <v>No</v>
      </c>
      <c r="D113" s="131" t="str">
        <f>'HECVAT - Lite | Vendor Response'!D106</f>
        <v>As a small company, we do not have a formal information security unit, but we follow best practices for security.</v>
      </c>
      <c r="E113" s="132" t="s">
        <v>251</v>
      </c>
      <c r="F113" s="127" t="str">
        <f>VLOOKUP(A113,Questions!$B$18:$T$95,12,FALSE)</f>
        <v>Yes</v>
      </c>
      <c r="G113" s="128"/>
      <c r="H113" s="96">
        <f>VLOOKUP(A113,Questions!$B$18:$T$95,16,FALSE)</f>
        <v>20</v>
      </c>
      <c r="I113" s="129"/>
    </row>
    <row r="114" spans="1:9" ht="48" customHeight="1">
      <c r="A114" s="124" t="str">
        <f>'HECVAT - Lite | Vendor Response'!A107</f>
        <v>HLPP-02</v>
      </c>
      <c r="B114" s="125" t="str">
        <f>'HECVAT - Lite | Vendor Response'!B107</f>
        <v>Are information security principles designed into the product lifecycle?</v>
      </c>
      <c r="C114" s="130" t="str">
        <f>'HECVAT - Lite | Vendor Response'!C107</f>
        <v>Yes</v>
      </c>
      <c r="D114" s="131">
        <f>'HECVAT - Lite | Vendor Response'!D107</f>
        <v>0</v>
      </c>
      <c r="E114" s="132" t="s">
        <v>251</v>
      </c>
      <c r="F114" s="127" t="str">
        <f>VLOOKUP(A114,Questions!$B$18:$T$95,12,FALSE)</f>
        <v>Yes</v>
      </c>
      <c r="G114" s="128"/>
      <c r="H114" s="96">
        <f>VLOOKUP(A114,Questions!$B$18:$T$95,16,FALSE)</f>
        <v>25</v>
      </c>
      <c r="I114" s="129"/>
    </row>
    <row r="115" spans="1:9" ht="48" customHeight="1">
      <c r="A115" s="124" t="str">
        <f>'HECVAT - Lite | Vendor Response'!A108</f>
        <v>HLPP-03</v>
      </c>
      <c r="B115" s="125" t="str">
        <f>'HECVAT - Lite | Vendor Response'!B108</f>
        <v>Do you have a documented information security policy?</v>
      </c>
      <c r="C115" s="130" t="str">
        <f>'HECVAT - Lite | Vendor Response'!C108</f>
        <v>Yes</v>
      </c>
      <c r="D115" s="131">
        <f>'HECVAT - Lite | Vendor Response'!D108</f>
        <v>0</v>
      </c>
      <c r="E115" s="132" t="s">
        <v>251</v>
      </c>
      <c r="F115" s="127" t="str">
        <f>VLOOKUP(A115,Questions!$B$18:$T$95,12,FALSE)</f>
        <v>Yes</v>
      </c>
      <c r="G115" s="128"/>
      <c r="H115" s="96">
        <f>VLOOKUP(A115,Questions!$B$18:$T$95,16,FALSE)</f>
        <v>40</v>
      </c>
      <c r="I115" s="129"/>
    </row>
    <row r="116" spans="1:9" ht="48" customHeight="1">
      <c r="A116" s="119" t="str">
        <f>'HECVAT - Lite | Vendor Response'!A109</f>
        <v>Third Party Assessment</v>
      </c>
      <c r="B116" s="120" t="s">
        <v>237</v>
      </c>
      <c r="C116" s="120" t="s">
        <v>238</v>
      </c>
      <c r="D116" s="121" t="s">
        <v>103</v>
      </c>
      <c r="E116" s="133"/>
      <c r="F116" s="134" t="s">
        <v>240</v>
      </c>
      <c r="G116" s="120" t="s">
        <v>241</v>
      </c>
      <c r="H116" s="120" t="s">
        <v>242</v>
      </c>
      <c r="I116" s="121" t="s">
        <v>243</v>
      </c>
    </row>
    <row r="117" spans="1:9" ht="48" customHeight="1">
      <c r="A117" s="124" t="str">
        <f>'HECVAT - Lite | Vendor Response'!A110</f>
        <v>HLTP-01</v>
      </c>
      <c r="B117" s="125" t="str">
        <f>'HECVAT - Lite | Vendor Response'!B110</f>
        <v>Will institutional data be shared with or hosted by any third parties? (e.g., any entity not wholly owned by your company is considered a third party)</v>
      </c>
      <c r="C117" s="130" t="str">
        <f>'HECVAT - Lite | Vendor Response'!C110</f>
        <v>No</v>
      </c>
      <c r="D117" s="131">
        <f>'HECVAT - Lite | Vendor Response'!D110</f>
        <v>0</v>
      </c>
      <c r="E117" s="132" t="s">
        <v>251</v>
      </c>
      <c r="F117" s="127" t="str">
        <f>VLOOKUP(A117,Questions!$B$18:$T$95,12,FALSE)</f>
        <v>No</v>
      </c>
      <c r="G117" s="128"/>
      <c r="H117" s="96">
        <f>VLOOKUP(A117,Questions!$B$18:$T$95,16,FALSE)</f>
        <v>40</v>
      </c>
      <c r="I117" s="129"/>
    </row>
    <row r="118" spans="1:9" ht="48" customHeight="1">
      <c r="A118" s="124" t="str">
        <f>'HECVAT - Lite | Vendor Response'!A111</f>
        <v>HLTP-02</v>
      </c>
      <c r="B118" s="125" t="str">
        <f>'HECVAT - Lite | Vendor Response'!B111</f>
        <v>Do you perform security assessments of third-party companies with which you share data? (e.g., hosting providers, cloud services, PaaS, IaaS, SaaS)</v>
      </c>
      <c r="C118" s="130" t="str">
        <f>'HECVAT - Lite | Vendor Response'!C111</f>
        <v>No</v>
      </c>
      <c r="D118" s="131">
        <f>'HECVAT - Lite | Vendor Response'!D111</f>
        <v>0</v>
      </c>
      <c r="E118" s="132" t="s">
        <v>251</v>
      </c>
      <c r="F118" s="127" t="str">
        <f>VLOOKUP(A118,Questions!$B$18:$T$95,12,FALSE)</f>
        <v>Yes</v>
      </c>
      <c r="G118" s="128"/>
      <c r="H118" s="96">
        <f>VLOOKUP(A118,Questions!$B$18:$T$95,16,FALSE)</f>
        <v>0</v>
      </c>
      <c r="I118" s="129"/>
    </row>
    <row r="119" spans="1:9" ht="48" customHeight="1">
      <c r="A119" s="124" t="str">
        <f>'HECVAT - Lite | Vendor Response'!A112</f>
        <v>HLTP-03</v>
      </c>
      <c r="B119" s="125" t="str">
        <f>'HECVAT - Lite | Vendor Response'!B112</f>
        <v>Do you have an implemented third-party management strategy?</v>
      </c>
      <c r="C119" s="130" t="str">
        <f>'HECVAT - Lite | Vendor Response'!C112</f>
        <v>No</v>
      </c>
      <c r="D119" s="131">
        <f>'HECVAT - Lite | Vendor Response'!D112</f>
        <v>0</v>
      </c>
      <c r="E119" s="132" t="s">
        <v>251</v>
      </c>
      <c r="F119" s="127" t="str">
        <f>VLOOKUP(A119,Questions!$B$18:$T$95,12,FALSE)</f>
        <v>Yes</v>
      </c>
      <c r="G119" s="128"/>
      <c r="H119" s="96">
        <f>VLOOKUP(A119,Questions!$B$18:$T$95,16,FALSE)</f>
        <v>0</v>
      </c>
      <c r="I119" s="129"/>
    </row>
    <row r="120" spans="1:9" ht="48" customHeight="1">
      <c r="A120" s="137" t="str">
        <f>'HECVAT - Lite | Vendor Response'!A113</f>
        <v>HLTP-04</v>
      </c>
      <c r="B120" s="138" t="str">
        <f>'HECVAT - Lite | Vendor Response'!B113</f>
        <v>Do you have a process and implemented procedures for managing your hardware supply chain? (e.g., telecommunications equipment, export licensing, computing devices)</v>
      </c>
      <c r="C120" s="139" t="str">
        <f>'HECVAT - Lite | Vendor Response'!C113</f>
        <v>No</v>
      </c>
      <c r="D120" s="140">
        <f>'HECVAT - Lite | Vendor Response'!D113</f>
        <v>0</v>
      </c>
      <c r="E120" s="141" t="s">
        <v>251</v>
      </c>
      <c r="F120" s="142" t="str">
        <f>VLOOKUP(A120,Questions!$B$18:$T$95,12,FALSE)</f>
        <v>Yes</v>
      </c>
      <c r="G120" s="143"/>
      <c r="H120" s="144">
        <f>VLOOKUP(A120,Questions!$B$18:$T$95,16,FALSE)</f>
        <v>0</v>
      </c>
      <c r="I120" s="145"/>
    </row>
    <row r="121" spans="1:9" ht="48" customHeight="1">
      <c r="A121" s="146"/>
      <c r="B121" s="146"/>
      <c r="C121" s="146"/>
      <c r="D121" s="147" t="s">
        <v>53</v>
      </c>
      <c r="E121" s="146"/>
      <c r="F121" s="146"/>
      <c r="G121" s="146"/>
      <c r="H121" s="146"/>
      <c r="I121" s="146"/>
    </row>
    <row r="122" spans="1:9" ht="48" hidden="1" customHeight="1">
      <c r="A122" s="146"/>
      <c r="B122" s="146"/>
      <c r="C122" s="146"/>
      <c r="D122" s="146"/>
      <c r="E122" s="146"/>
      <c r="F122" s="146"/>
      <c r="G122" s="146"/>
      <c r="H122" s="146"/>
      <c r="I122" s="146"/>
    </row>
    <row r="123" spans="1:9" ht="48" hidden="1" customHeight="1">
      <c r="A123" s="146"/>
      <c r="B123" s="146"/>
      <c r="C123" s="146"/>
      <c r="D123" s="146"/>
      <c r="E123" s="146"/>
      <c r="F123" s="146"/>
      <c r="G123" s="146"/>
      <c r="H123" s="146"/>
      <c r="I123" s="146"/>
    </row>
    <row r="124" spans="1:9" ht="48" hidden="1" customHeight="1">
      <c r="A124" s="146"/>
      <c r="B124" s="146"/>
      <c r="C124" s="146"/>
      <c r="D124" s="146"/>
      <c r="E124" s="146"/>
      <c r="F124" s="146"/>
      <c r="G124" s="146"/>
      <c r="H124" s="146"/>
      <c r="I124" s="146"/>
    </row>
    <row r="125" spans="1:9" ht="48" hidden="1" customHeight="1">
      <c r="A125" s="146"/>
      <c r="B125" s="146"/>
      <c r="C125" s="146"/>
      <c r="D125" s="146"/>
      <c r="E125" s="146"/>
      <c r="F125" s="146"/>
      <c r="G125" s="146"/>
      <c r="H125" s="146"/>
      <c r="I125" s="146"/>
    </row>
    <row r="126" spans="1:9" ht="48" hidden="1" customHeight="1">
      <c r="A126" s="146"/>
      <c r="B126" s="146"/>
      <c r="C126" s="146"/>
      <c r="D126" s="146"/>
      <c r="E126" s="146"/>
      <c r="F126" s="146"/>
      <c r="G126" s="146"/>
      <c r="H126" s="146"/>
      <c r="I126" s="146"/>
    </row>
    <row r="127" spans="1:9" ht="48" hidden="1" customHeight="1">
      <c r="A127" s="146"/>
      <c r="B127" s="146"/>
      <c r="C127" s="146"/>
      <c r="D127" s="146"/>
      <c r="E127" s="146"/>
      <c r="F127" s="146"/>
      <c r="G127" s="146"/>
      <c r="H127" s="146"/>
      <c r="I127" s="146"/>
    </row>
    <row r="128" spans="1:9" ht="15.75" hidden="1" customHeight="1">
      <c r="A128" s="148"/>
      <c r="B128" s="148"/>
      <c r="C128" s="148"/>
      <c r="D128" s="148"/>
      <c r="E128" s="148"/>
      <c r="F128" s="148"/>
      <c r="G128" s="148"/>
      <c r="H128" s="148"/>
      <c r="I128" s="148"/>
    </row>
    <row r="129" spans="1:9" ht="15.75" hidden="1" customHeight="1">
      <c r="A129" s="148"/>
      <c r="B129" s="148"/>
      <c r="C129" s="148"/>
      <c r="D129" s="148"/>
      <c r="E129" s="148"/>
      <c r="F129" s="148"/>
      <c r="G129" s="148"/>
      <c r="H129" s="148"/>
      <c r="I129" s="148"/>
    </row>
    <row r="130" spans="1:9" ht="15.75" hidden="1" customHeight="1">
      <c r="A130" s="148"/>
      <c r="B130" s="148"/>
      <c r="C130" s="148"/>
      <c r="D130" s="148"/>
      <c r="E130" s="148"/>
      <c r="F130" s="148"/>
      <c r="G130" s="148"/>
      <c r="H130" s="148"/>
      <c r="I130" s="148"/>
    </row>
    <row r="131" spans="1:9" ht="15.75" hidden="1" customHeight="1">
      <c r="A131" s="148"/>
      <c r="B131" s="148"/>
      <c r="C131" s="148"/>
      <c r="D131" s="148"/>
      <c r="E131" s="148"/>
      <c r="F131" s="148"/>
      <c r="G131" s="148"/>
      <c r="H131" s="148"/>
      <c r="I131" s="148"/>
    </row>
    <row r="132" spans="1:9" ht="15.75" hidden="1" customHeight="1">
      <c r="A132" s="148"/>
      <c r="B132" s="148"/>
      <c r="C132" s="148"/>
      <c r="D132" s="148"/>
      <c r="E132" s="148"/>
      <c r="F132" s="148"/>
      <c r="G132" s="148"/>
      <c r="H132" s="148"/>
      <c r="I132" s="148"/>
    </row>
    <row r="133" spans="1:9" ht="15.75" hidden="1" customHeight="1">
      <c r="A133" s="148"/>
      <c r="B133" s="148"/>
      <c r="C133" s="148"/>
      <c r="D133" s="148"/>
      <c r="E133" s="148"/>
      <c r="F133" s="148"/>
      <c r="G133" s="148"/>
      <c r="H133" s="148"/>
      <c r="I133" s="148"/>
    </row>
    <row r="134" spans="1:9" ht="15.75" hidden="1" customHeight="1">
      <c r="A134" s="148"/>
      <c r="B134" s="148"/>
      <c r="C134" s="148"/>
      <c r="D134" s="148"/>
      <c r="E134" s="148"/>
      <c r="F134" s="148"/>
      <c r="G134" s="148"/>
      <c r="H134" s="148"/>
      <c r="I134" s="148"/>
    </row>
    <row r="135" spans="1:9" ht="15.75" hidden="1" customHeight="1">
      <c r="A135" s="148"/>
      <c r="B135" s="148"/>
      <c r="C135" s="148"/>
      <c r="D135" s="148"/>
      <c r="E135" s="148"/>
      <c r="F135" s="148"/>
      <c r="G135" s="148"/>
      <c r="H135" s="148"/>
      <c r="I135" s="148"/>
    </row>
    <row r="136" spans="1:9" ht="15.75" hidden="1" customHeight="1">
      <c r="A136" s="148"/>
      <c r="B136" s="148"/>
      <c r="C136" s="148"/>
      <c r="D136" s="148"/>
      <c r="E136" s="148"/>
      <c r="F136" s="148"/>
      <c r="G136" s="148"/>
      <c r="H136" s="148"/>
      <c r="I136" s="148"/>
    </row>
    <row r="137" spans="1:9" ht="15.75" hidden="1" customHeight="1">
      <c r="A137" s="148"/>
      <c r="B137" s="148"/>
      <c r="C137" s="148"/>
      <c r="D137" s="148"/>
      <c r="E137" s="148"/>
      <c r="F137" s="148"/>
      <c r="G137" s="148"/>
      <c r="H137" s="148"/>
      <c r="I137" s="148"/>
    </row>
    <row r="138" spans="1:9" ht="15.75" hidden="1" customHeight="1">
      <c r="A138" s="148"/>
      <c r="B138" s="148"/>
      <c r="C138" s="148"/>
      <c r="D138" s="148"/>
      <c r="E138" s="148"/>
      <c r="F138" s="148"/>
      <c r="G138" s="148"/>
      <c r="H138" s="148"/>
      <c r="I138" s="148"/>
    </row>
    <row r="139" spans="1:9" ht="15.75" hidden="1" customHeight="1">
      <c r="A139" s="148"/>
      <c r="B139" s="148"/>
      <c r="C139" s="148"/>
      <c r="D139" s="148"/>
      <c r="E139" s="148"/>
      <c r="F139" s="148"/>
      <c r="G139" s="148"/>
      <c r="H139" s="148"/>
      <c r="I139" s="148"/>
    </row>
    <row r="140" spans="1:9" ht="15.75" hidden="1" customHeight="1">
      <c r="A140" s="148"/>
      <c r="B140" s="148"/>
      <c r="C140" s="148"/>
      <c r="D140" s="148"/>
      <c r="E140" s="148"/>
      <c r="F140" s="148"/>
      <c r="G140" s="148"/>
      <c r="H140" s="148"/>
      <c r="I140" s="148"/>
    </row>
    <row r="141" spans="1:9" ht="15.75" hidden="1" customHeight="1">
      <c r="A141" s="148"/>
      <c r="B141" s="148"/>
      <c r="C141" s="148"/>
      <c r="D141" s="148"/>
      <c r="E141" s="148"/>
      <c r="F141" s="148"/>
      <c r="G141" s="148"/>
      <c r="H141" s="148"/>
      <c r="I141" s="148"/>
    </row>
    <row r="142" spans="1:9" ht="15.75" hidden="1" customHeight="1">
      <c r="A142" s="148"/>
      <c r="B142" s="148"/>
      <c r="C142" s="148"/>
      <c r="D142" s="148"/>
      <c r="E142" s="148"/>
      <c r="F142" s="148"/>
      <c r="G142" s="148"/>
      <c r="H142" s="148"/>
      <c r="I142" s="148"/>
    </row>
    <row r="143" spans="1:9" ht="15.75" hidden="1" customHeight="1">
      <c r="A143" s="148"/>
      <c r="B143" s="148"/>
      <c r="C143" s="148"/>
      <c r="D143" s="148"/>
      <c r="E143" s="148"/>
      <c r="F143" s="148"/>
      <c r="G143" s="148"/>
      <c r="H143" s="148"/>
      <c r="I143" s="148"/>
    </row>
    <row r="144" spans="1:9" ht="15.75" hidden="1" customHeight="1">
      <c r="A144" s="148"/>
      <c r="B144" s="148"/>
      <c r="C144" s="148"/>
      <c r="D144" s="148"/>
      <c r="E144" s="148"/>
      <c r="F144" s="148"/>
      <c r="G144" s="148"/>
      <c r="H144" s="148"/>
      <c r="I144" s="148"/>
    </row>
    <row r="145" spans="1:9" ht="15.75" hidden="1" customHeight="1">
      <c r="A145" s="148"/>
      <c r="B145" s="148"/>
      <c r="C145" s="148"/>
      <c r="D145" s="148"/>
      <c r="E145" s="148"/>
      <c r="F145" s="148"/>
      <c r="G145" s="148"/>
      <c r="H145" s="148"/>
      <c r="I145" s="148"/>
    </row>
    <row r="146" spans="1:9" ht="15.75" hidden="1" customHeight="1">
      <c r="A146" s="148"/>
      <c r="B146" s="148"/>
      <c r="C146" s="148"/>
      <c r="D146" s="148"/>
      <c r="E146" s="148"/>
      <c r="F146" s="148"/>
      <c r="G146" s="148"/>
      <c r="H146" s="148"/>
      <c r="I146" s="148"/>
    </row>
    <row r="147" spans="1:9" ht="15.75" hidden="1" customHeight="1">
      <c r="A147" s="148"/>
      <c r="B147" s="148"/>
      <c r="C147" s="148"/>
      <c r="D147" s="148"/>
      <c r="E147" s="148"/>
      <c r="F147" s="148"/>
      <c r="G147" s="148"/>
      <c r="H147" s="148"/>
      <c r="I147" s="148"/>
    </row>
    <row r="148" spans="1:9" ht="15.75" hidden="1" customHeight="1">
      <c r="A148" s="148"/>
      <c r="B148" s="148"/>
      <c r="C148" s="148"/>
      <c r="D148" s="148"/>
      <c r="E148" s="148"/>
      <c r="F148" s="148"/>
      <c r="G148" s="148"/>
      <c r="H148" s="148"/>
      <c r="I148" s="148"/>
    </row>
    <row r="149" spans="1:9" ht="15.75" hidden="1" customHeight="1">
      <c r="A149" s="148"/>
      <c r="B149" s="148"/>
      <c r="C149" s="148"/>
      <c r="D149" s="148"/>
      <c r="E149" s="148"/>
      <c r="F149" s="148"/>
      <c r="G149" s="148"/>
      <c r="H149" s="148"/>
      <c r="I149" s="148"/>
    </row>
    <row r="150" spans="1:9" ht="15.75" hidden="1" customHeight="1">
      <c r="A150" s="148"/>
      <c r="B150" s="148"/>
      <c r="C150" s="148"/>
      <c r="D150" s="148"/>
      <c r="E150" s="148"/>
      <c r="F150" s="148"/>
      <c r="G150" s="148"/>
      <c r="H150" s="148"/>
      <c r="I150" s="148"/>
    </row>
    <row r="151" spans="1:9" ht="15.75" hidden="1" customHeight="1">
      <c r="A151" s="148"/>
      <c r="B151" s="148"/>
      <c r="C151" s="148"/>
      <c r="D151" s="148"/>
      <c r="E151" s="148"/>
      <c r="F151" s="148"/>
      <c r="G151" s="148"/>
      <c r="H151" s="148"/>
      <c r="I151" s="148"/>
    </row>
    <row r="152" spans="1:9" ht="15.75" hidden="1" customHeight="1">
      <c r="A152" s="148"/>
      <c r="B152" s="148"/>
      <c r="C152" s="148"/>
      <c r="D152" s="148"/>
      <c r="E152" s="148"/>
      <c r="F152" s="148"/>
      <c r="G152" s="148"/>
      <c r="H152" s="148"/>
      <c r="I152" s="148"/>
    </row>
    <row r="153" spans="1:9" ht="15.75" hidden="1" customHeight="1">
      <c r="A153" s="148"/>
      <c r="B153" s="148"/>
      <c r="C153" s="148"/>
      <c r="D153" s="148"/>
      <c r="E153" s="148"/>
      <c r="F153" s="148"/>
      <c r="G153" s="148"/>
      <c r="H153" s="148"/>
      <c r="I153" s="148"/>
    </row>
    <row r="154" spans="1:9" ht="15.75" hidden="1" customHeight="1">
      <c r="A154" s="148"/>
      <c r="B154" s="148"/>
      <c r="C154" s="148"/>
      <c r="D154" s="148"/>
      <c r="E154" s="148"/>
      <c r="F154" s="148"/>
      <c r="G154" s="148"/>
      <c r="H154" s="148"/>
      <c r="I154" s="148"/>
    </row>
    <row r="155" spans="1:9" ht="15.75" hidden="1" customHeight="1">
      <c r="A155" s="148"/>
      <c r="B155" s="148"/>
      <c r="C155" s="148"/>
      <c r="D155" s="148"/>
      <c r="E155" s="148"/>
      <c r="F155" s="148"/>
      <c r="G155" s="148"/>
      <c r="H155" s="148"/>
      <c r="I155" s="148"/>
    </row>
    <row r="156" spans="1:9" ht="15.75" hidden="1" customHeight="1">
      <c r="A156" s="148"/>
      <c r="B156" s="148"/>
      <c r="C156" s="148"/>
      <c r="D156" s="148"/>
      <c r="E156" s="148"/>
      <c r="F156" s="148"/>
      <c r="G156" s="148"/>
      <c r="H156" s="148"/>
      <c r="I156" s="148"/>
    </row>
    <row r="157" spans="1:9" ht="15.75" hidden="1" customHeight="1">
      <c r="A157" s="148"/>
      <c r="B157" s="148"/>
      <c r="C157" s="148"/>
      <c r="D157" s="148"/>
      <c r="E157" s="148"/>
      <c r="F157" s="148"/>
      <c r="G157" s="148"/>
      <c r="H157" s="148"/>
      <c r="I157" s="148"/>
    </row>
    <row r="158" spans="1:9" ht="15.75" hidden="1" customHeight="1">
      <c r="A158" s="148"/>
      <c r="B158" s="148"/>
      <c r="C158" s="148"/>
      <c r="D158" s="148"/>
      <c r="E158" s="148"/>
      <c r="F158" s="148"/>
      <c r="G158" s="148"/>
      <c r="H158" s="148"/>
      <c r="I158" s="148"/>
    </row>
    <row r="159" spans="1:9" ht="15.75" hidden="1" customHeight="1">
      <c r="A159" s="148"/>
      <c r="B159" s="148"/>
      <c r="C159" s="148"/>
      <c r="D159" s="148"/>
      <c r="E159" s="148"/>
      <c r="F159" s="148"/>
      <c r="G159" s="148"/>
      <c r="H159" s="148"/>
      <c r="I159" s="148"/>
    </row>
    <row r="160" spans="1:9" ht="15.75" hidden="1" customHeight="1">
      <c r="A160" s="148"/>
      <c r="B160" s="148"/>
      <c r="C160" s="148"/>
      <c r="D160" s="148"/>
      <c r="E160" s="148"/>
      <c r="F160" s="148"/>
      <c r="G160" s="148"/>
      <c r="H160" s="148"/>
      <c r="I160" s="148"/>
    </row>
    <row r="161" spans="1:9" ht="15.75" hidden="1" customHeight="1">
      <c r="A161" s="148"/>
      <c r="B161" s="148"/>
      <c r="C161" s="148"/>
      <c r="D161" s="148"/>
      <c r="E161" s="148"/>
      <c r="F161" s="148"/>
      <c r="G161" s="148"/>
      <c r="H161" s="148"/>
      <c r="I161" s="148"/>
    </row>
    <row r="162" spans="1:9" ht="15.75" hidden="1" customHeight="1">
      <c r="A162" s="148"/>
      <c r="B162" s="148"/>
      <c r="C162" s="148"/>
      <c r="D162" s="148"/>
      <c r="E162" s="148"/>
      <c r="F162" s="148"/>
      <c r="G162" s="148"/>
      <c r="H162" s="148"/>
      <c r="I162" s="148"/>
    </row>
    <row r="163" spans="1:9" ht="15.75" hidden="1" customHeight="1">
      <c r="A163" s="148"/>
      <c r="B163" s="148"/>
      <c r="C163" s="148"/>
      <c r="D163" s="148"/>
      <c r="E163" s="148"/>
      <c r="F163" s="148"/>
      <c r="G163" s="148"/>
      <c r="H163" s="148"/>
      <c r="I163" s="148"/>
    </row>
    <row r="164" spans="1:9" ht="15.75" hidden="1" customHeight="1">
      <c r="A164" s="148"/>
      <c r="B164" s="148"/>
      <c r="C164" s="148"/>
      <c r="D164" s="148"/>
      <c r="E164" s="148"/>
      <c r="F164" s="148"/>
      <c r="G164" s="148"/>
      <c r="H164" s="148"/>
      <c r="I164" s="148"/>
    </row>
    <row r="165" spans="1:9" ht="15.75" hidden="1" customHeight="1">
      <c r="A165" s="148"/>
      <c r="B165" s="148"/>
      <c r="C165" s="148"/>
      <c r="D165" s="148"/>
      <c r="E165" s="148"/>
      <c r="F165" s="148"/>
      <c r="G165" s="148"/>
      <c r="H165" s="148"/>
      <c r="I165" s="148"/>
    </row>
    <row r="166" spans="1:9" ht="15.75" hidden="1" customHeight="1">
      <c r="A166" s="148"/>
      <c r="B166" s="148"/>
      <c r="C166" s="148"/>
      <c r="D166" s="148"/>
      <c r="E166" s="148"/>
      <c r="F166" s="148"/>
      <c r="G166" s="148"/>
      <c r="H166" s="148"/>
      <c r="I166" s="148"/>
    </row>
    <row r="167" spans="1:9" ht="15.75" hidden="1" customHeight="1">
      <c r="A167" s="148"/>
      <c r="B167" s="148"/>
      <c r="C167" s="148"/>
      <c r="D167" s="148"/>
      <c r="E167" s="148"/>
      <c r="F167" s="148"/>
      <c r="G167" s="148"/>
      <c r="H167" s="148"/>
      <c r="I167" s="148"/>
    </row>
    <row r="168" spans="1:9" ht="15.75" hidden="1" customHeight="1">
      <c r="A168" s="148"/>
      <c r="B168" s="148"/>
      <c r="C168" s="148"/>
      <c r="D168" s="148"/>
      <c r="E168" s="148"/>
      <c r="F168" s="148"/>
      <c r="G168" s="148"/>
      <c r="H168" s="148"/>
      <c r="I168" s="148"/>
    </row>
    <row r="169" spans="1:9" ht="15.75" hidden="1" customHeight="1">
      <c r="A169" s="148"/>
      <c r="B169" s="148"/>
      <c r="C169" s="148"/>
      <c r="D169" s="148"/>
      <c r="E169" s="148"/>
      <c r="F169" s="148"/>
      <c r="G169" s="148"/>
      <c r="H169" s="148"/>
      <c r="I169" s="148"/>
    </row>
    <row r="170" spans="1:9" ht="15.75" hidden="1" customHeight="1">
      <c r="A170" s="148"/>
      <c r="B170" s="148"/>
      <c r="C170" s="148"/>
      <c r="D170" s="148"/>
      <c r="E170" s="148"/>
      <c r="F170" s="148"/>
      <c r="G170" s="148"/>
      <c r="H170" s="148"/>
      <c r="I170" s="148"/>
    </row>
    <row r="171" spans="1:9" ht="15.75" hidden="1" customHeight="1">
      <c r="A171" s="148"/>
      <c r="B171" s="148"/>
      <c r="C171" s="148"/>
      <c r="D171" s="148"/>
      <c r="E171" s="148"/>
      <c r="F171" s="148"/>
      <c r="G171" s="148"/>
      <c r="H171" s="148"/>
      <c r="I171" s="148"/>
    </row>
    <row r="172" spans="1:9" ht="15.75" hidden="1" customHeight="1">
      <c r="A172" s="148"/>
      <c r="B172" s="148"/>
      <c r="C172" s="148"/>
      <c r="D172" s="148"/>
      <c r="E172" s="148"/>
      <c r="F172" s="148"/>
      <c r="G172" s="148"/>
      <c r="H172" s="148"/>
      <c r="I172" s="148"/>
    </row>
    <row r="173" spans="1:9" ht="15.75" hidden="1" customHeight="1">
      <c r="A173" s="148"/>
      <c r="B173" s="148"/>
      <c r="C173" s="148"/>
      <c r="D173" s="148"/>
      <c r="E173" s="148"/>
      <c r="F173" s="148"/>
      <c r="G173" s="148"/>
      <c r="H173" s="148"/>
      <c r="I173" s="148"/>
    </row>
    <row r="174" spans="1:9" ht="15.75" hidden="1" customHeight="1">
      <c r="A174" s="148"/>
      <c r="B174" s="148"/>
      <c r="C174" s="148"/>
      <c r="D174" s="148"/>
      <c r="E174" s="148"/>
      <c r="F174" s="148"/>
      <c r="G174" s="148"/>
      <c r="H174" s="148"/>
      <c r="I174" s="148"/>
    </row>
    <row r="175" spans="1:9" ht="15.75" hidden="1" customHeight="1">
      <c r="A175" s="148"/>
      <c r="B175" s="148"/>
      <c r="C175" s="148"/>
      <c r="D175" s="148"/>
      <c r="E175" s="148"/>
      <c r="F175" s="148"/>
      <c r="G175" s="148"/>
      <c r="H175" s="148"/>
      <c r="I175" s="148"/>
    </row>
    <row r="176" spans="1:9" ht="15.75" hidden="1" customHeight="1">
      <c r="A176" s="148"/>
      <c r="B176" s="148"/>
      <c r="C176" s="148"/>
      <c r="D176" s="148"/>
      <c r="E176" s="148"/>
      <c r="F176" s="148"/>
      <c r="G176" s="148"/>
      <c r="H176" s="148"/>
      <c r="I176" s="148"/>
    </row>
    <row r="177" spans="1:9" ht="15.75" hidden="1" customHeight="1">
      <c r="A177" s="148"/>
      <c r="B177" s="148"/>
      <c r="C177" s="148"/>
      <c r="D177" s="148"/>
      <c r="E177" s="148"/>
      <c r="F177" s="148"/>
      <c r="G177" s="148"/>
      <c r="H177" s="148"/>
      <c r="I177" s="148"/>
    </row>
    <row r="178" spans="1:9" ht="15.75" hidden="1" customHeight="1">
      <c r="A178" s="148"/>
      <c r="B178" s="148"/>
      <c r="C178" s="148"/>
      <c r="D178" s="148"/>
      <c r="E178" s="148"/>
      <c r="F178" s="148"/>
      <c r="G178" s="148"/>
      <c r="H178" s="148"/>
      <c r="I178" s="148"/>
    </row>
    <row r="179" spans="1:9" ht="15.75" hidden="1" customHeight="1">
      <c r="A179" s="148"/>
      <c r="B179" s="148"/>
      <c r="C179" s="148"/>
      <c r="D179" s="148"/>
      <c r="E179" s="148"/>
      <c r="F179" s="148"/>
      <c r="G179" s="148"/>
      <c r="H179" s="148"/>
      <c r="I179" s="148"/>
    </row>
    <row r="180" spans="1:9" ht="15.75" hidden="1" customHeight="1">
      <c r="A180" s="148"/>
      <c r="B180" s="148"/>
      <c r="C180" s="148"/>
      <c r="D180" s="148"/>
      <c r="E180" s="148"/>
      <c r="F180" s="148"/>
      <c r="G180" s="148"/>
      <c r="H180" s="148"/>
      <c r="I180" s="148"/>
    </row>
    <row r="181" spans="1:9" ht="15.75" hidden="1" customHeight="1">
      <c r="A181" s="148"/>
      <c r="B181" s="148"/>
      <c r="C181" s="148"/>
      <c r="D181" s="148"/>
      <c r="E181" s="148"/>
      <c r="F181" s="148"/>
      <c r="G181" s="148"/>
      <c r="H181" s="148"/>
      <c r="I181" s="148"/>
    </row>
    <row r="182" spans="1:9" ht="15.75" hidden="1" customHeight="1">
      <c r="A182" s="148"/>
      <c r="B182" s="148"/>
      <c r="C182" s="148"/>
      <c r="D182" s="148"/>
      <c r="E182" s="148"/>
      <c r="F182" s="148"/>
      <c r="G182" s="148"/>
      <c r="H182" s="148"/>
      <c r="I182" s="148"/>
    </row>
    <row r="183" spans="1:9" ht="15.75" hidden="1" customHeight="1">
      <c r="A183" s="148"/>
      <c r="B183" s="148"/>
      <c r="C183" s="148"/>
      <c r="D183" s="148"/>
      <c r="E183" s="148"/>
      <c r="F183" s="148"/>
      <c r="G183" s="148"/>
      <c r="H183" s="148"/>
      <c r="I183" s="148"/>
    </row>
    <row r="184" spans="1:9" ht="15.75" hidden="1" customHeight="1">
      <c r="A184" s="148"/>
      <c r="B184" s="148"/>
      <c r="C184" s="148"/>
      <c r="D184" s="148"/>
      <c r="E184" s="148"/>
      <c r="F184" s="148"/>
      <c r="G184" s="148"/>
      <c r="H184" s="148"/>
      <c r="I184" s="148"/>
    </row>
    <row r="185" spans="1:9" ht="15.75" hidden="1" customHeight="1">
      <c r="A185" s="148"/>
      <c r="B185" s="148"/>
      <c r="C185" s="148"/>
      <c r="D185" s="148"/>
      <c r="E185" s="148"/>
      <c r="F185" s="148"/>
      <c r="G185" s="148"/>
      <c r="H185" s="148"/>
      <c r="I185" s="148"/>
    </row>
    <row r="186" spans="1:9" ht="15.75" hidden="1" customHeight="1">
      <c r="A186" s="148"/>
      <c r="B186" s="148"/>
      <c r="C186" s="148"/>
      <c r="D186" s="148"/>
      <c r="E186" s="148"/>
      <c r="F186" s="148"/>
      <c r="G186" s="148"/>
      <c r="H186" s="148"/>
      <c r="I186" s="148"/>
    </row>
    <row r="187" spans="1:9" ht="15.75" hidden="1" customHeight="1">
      <c r="A187" s="148"/>
      <c r="B187" s="148"/>
      <c r="C187" s="148"/>
      <c r="D187" s="148"/>
      <c r="E187" s="148"/>
      <c r="F187" s="148"/>
      <c r="G187" s="148"/>
      <c r="H187" s="148"/>
      <c r="I187" s="148"/>
    </row>
    <row r="188" spans="1:9" ht="15.75" hidden="1" customHeight="1">
      <c r="A188" s="148"/>
      <c r="B188" s="148"/>
      <c r="C188" s="148"/>
      <c r="D188" s="148"/>
      <c r="E188" s="148"/>
      <c r="F188" s="148"/>
      <c r="G188" s="148"/>
      <c r="H188" s="148"/>
      <c r="I188" s="148"/>
    </row>
    <row r="189" spans="1:9" ht="15.75" hidden="1" customHeight="1">
      <c r="A189" s="148"/>
      <c r="B189" s="148"/>
      <c r="C189" s="148"/>
      <c r="D189" s="148"/>
      <c r="E189" s="148"/>
      <c r="F189" s="148"/>
      <c r="G189" s="148"/>
      <c r="H189" s="148"/>
      <c r="I189" s="148"/>
    </row>
    <row r="190" spans="1:9" ht="15.75" hidden="1" customHeight="1">
      <c r="A190" s="148"/>
      <c r="B190" s="148"/>
      <c r="C190" s="148"/>
      <c r="D190" s="148"/>
      <c r="E190" s="148"/>
      <c r="F190" s="148"/>
      <c r="G190" s="148"/>
      <c r="H190" s="148"/>
      <c r="I190" s="148"/>
    </row>
    <row r="191" spans="1:9" ht="15.75" hidden="1" customHeight="1">
      <c r="A191" s="148"/>
      <c r="B191" s="148"/>
      <c r="C191" s="148"/>
      <c r="D191" s="148"/>
      <c r="E191" s="148"/>
      <c r="F191" s="148"/>
      <c r="G191" s="148"/>
      <c r="H191" s="148"/>
      <c r="I191" s="148"/>
    </row>
    <row r="192" spans="1:9" ht="15.75" hidden="1" customHeight="1">
      <c r="A192" s="148"/>
      <c r="B192" s="148"/>
      <c r="C192" s="148"/>
      <c r="D192" s="148"/>
      <c r="E192" s="148"/>
      <c r="F192" s="148"/>
      <c r="G192" s="148"/>
      <c r="H192" s="148"/>
      <c r="I192" s="148"/>
    </row>
    <row r="193" spans="1:9" ht="15.75" hidden="1" customHeight="1">
      <c r="A193" s="148"/>
      <c r="B193" s="148"/>
      <c r="C193" s="148"/>
      <c r="D193" s="148"/>
      <c r="E193" s="148"/>
      <c r="F193" s="148"/>
      <c r="G193" s="148"/>
      <c r="H193" s="148"/>
      <c r="I193" s="148"/>
    </row>
    <row r="194" spans="1:9" ht="15.75" hidden="1" customHeight="1">
      <c r="A194" s="148"/>
      <c r="B194" s="148"/>
      <c r="C194" s="148"/>
      <c r="D194" s="148"/>
      <c r="E194" s="148"/>
      <c r="F194" s="148"/>
      <c r="G194" s="148"/>
      <c r="H194" s="148"/>
      <c r="I194" s="148"/>
    </row>
    <row r="195" spans="1:9" ht="15.75" hidden="1" customHeight="1">
      <c r="A195" s="148"/>
      <c r="B195" s="148"/>
      <c r="C195" s="148"/>
      <c r="D195" s="148"/>
      <c r="E195" s="148"/>
      <c r="F195" s="148"/>
      <c r="G195" s="148"/>
      <c r="H195" s="148"/>
      <c r="I195" s="148"/>
    </row>
    <row r="196" spans="1:9" ht="15.75" hidden="1" customHeight="1">
      <c r="A196" s="148"/>
      <c r="B196" s="148"/>
      <c r="C196" s="148"/>
      <c r="D196" s="148"/>
      <c r="E196" s="148"/>
      <c r="F196" s="148"/>
      <c r="G196" s="148"/>
      <c r="H196" s="148"/>
      <c r="I196" s="148"/>
    </row>
    <row r="197" spans="1:9" ht="15.75" hidden="1" customHeight="1">
      <c r="A197" s="84"/>
      <c r="B197" s="85"/>
      <c r="C197" s="85"/>
      <c r="D197" s="85"/>
      <c r="E197" s="85"/>
      <c r="F197" s="85"/>
      <c r="G197" s="85"/>
      <c r="H197" s="85"/>
      <c r="I197" s="85"/>
    </row>
    <row r="198" spans="1:9" ht="15.75" hidden="1" customHeight="1">
      <c r="A198" s="84"/>
      <c r="B198" s="85"/>
      <c r="C198" s="85"/>
      <c r="D198" s="85"/>
      <c r="E198" s="85"/>
      <c r="F198" s="85"/>
      <c r="G198" s="85"/>
      <c r="H198" s="85"/>
      <c r="I198" s="85"/>
    </row>
    <row r="199" spans="1:9" ht="15.75" hidden="1" customHeight="1">
      <c r="A199" s="84"/>
      <c r="B199" s="85"/>
      <c r="C199" s="85"/>
      <c r="D199" s="85"/>
      <c r="E199" s="85"/>
      <c r="F199" s="85"/>
      <c r="G199" s="85"/>
      <c r="H199" s="85"/>
      <c r="I199" s="85"/>
    </row>
    <row r="200" spans="1:9" ht="15.75" hidden="1" customHeight="1">
      <c r="A200" s="84"/>
      <c r="B200" s="85"/>
      <c r="C200" s="85"/>
      <c r="D200" s="85"/>
      <c r="E200" s="85"/>
      <c r="F200" s="85"/>
      <c r="G200" s="85"/>
      <c r="H200" s="85"/>
      <c r="I200" s="85"/>
    </row>
    <row r="201" spans="1:9" ht="15.75" hidden="1" customHeight="1">
      <c r="A201" s="84"/>
      <c r="B201" s="85"/>
      <c r="C201" s="85"/>
      <c r="D201" s="85"/>
      <c r="E201" s="85"/>
      <c r="F201" s="85"/>
      <c r="G201" s="85"/>
      <c r="H201" s="85"/>
      <c r="I201" s="85"/>
    </row>
    <row r="202" spans="1:9" ht="15.75" hidden="1" customHeight="1">
      <c r="A202" s="84"/>
      <c r="B202" s="85"/>
      <c r="C202" s="85"/>
      <c r="D202" s="85"/>
      <c r="E202" s="85"/>
      <c r="F202" s="85"/>
      <c r="G202" s="85"/>
      <c r="H202" s="85"/>
      <c r="I202" s="85"/>
    </row>
    <row r="203" spans="1:9" ht="15.75" hidden="1" customHeight="1">
      <c r="A203" s="84"/>
      <c r="B203" s="85"/>
      <c r="C203" s="85"/>
      <c r="D203" s="85"/>
      <c r="E203" s="85"/>
      <c r="F203" s="85"/>
      <c r="G203" s="85"/>
      <c r="H203" s="85"/>
      <c r="I203" s="85"/>
    </row>
    <row r="204" spans="1:9" ht="15.75" hidden="1" customHeight="1">
      <c r="A204" s="84"/>
      <c r="B204" s="85"/>
      <c r="C204" s="85"/>
      <c r="D204" s="85"/>
      <c r="E204" s="85"/>
      <c r="F204" s="85"/>
      <c r="G204" s="85"/>
      <c r="H204" s="85"/>
      <c r="I204" s="85"/>
    </row>
    <row r="205" spans="1:9" ht="15.75" hidden="1" customHeight="1">
      <c r="A205" s="84"/>
      <c r="B205" s="85"/>
      <c r="C205" s="85"/>
      <c r="D205" s="85"/>
      <c r="E205" s="85"/>
      <c r="F205" s="85"/>
      <c r="G205" s="85"/>
      <c r="H205" s="85"/>
      <c r="I205" s="85"/>
    </row>
    <row r="206" spans="1:9" ht="15.75" hidden="1" customHeight="1">
      <c r="A206" s="84"/>
      <c r="B206" s="85"/>
      <c r="C206" s="85"/>
      <c r="D206" s="85"/>
      <c r="E206" s="85"/>
      <c r="F206" s="85"/>
      <c r="G206" s="85"/>
      <c r="H206" s="85"/>
      <c r="I206" s="85"/>
    </row>
    <row r="207" spans="1:9" ht="15.75" hidden="1" customHeight="1">
      <c r="A207" s="84"/>
      <c r="B207" s="85"/>
      <c r="C207" s="85"/>
      <c r="D207" s="85"/>
      <c r="E207" s="85"/>
      <c r="F207" s="85"/>
      <c r="G207" s="85"/>
      <c r="H207" s="85"/>
      <c r="I207" s="85"/>
    </row>
    <row r="208" spans="1:9" ht="15.75" hidden="1" customHeight="1">
      <c r="A208" s="84"/>
      <c r="B208" s="85"/>
      <c r="C208" s="85"/>
      <c r="D208" s="85"/>
      <c r="E208" s="85"/>
      <c r="F208" s="85"/>
      <c r="G208" s="85"/>
      <c r="H208" s="85"/>
      <c r="I208" s="85"/>
    </row>
    <row r="209" spans="1:9" ht="15.75" hidden="1" customHeight="1">
      <c r="A209" s="84"/>
      <c r="B209" s="85"/>
      <c r="C209" s="85"/>
      <c r="D209" s="85"/>
      <c r="E209" s="85"/>
      <c r="F209" s="85"/>
      <c r="G209" s="85"/>
      <c r="H209" s="85"/>
      <c r="I209" s="85"/>
    </row>
    <row r="210" spans="1:9" ht="15.75" hidden="1" customHeight="1">
      <c r="A210" s="84"/>
      <c r="B210" s="85"/>
      <c r="C210" s="85"/>
      <c r="D210" s="85"/>
      <c r="E210" s="85"/>
      <c r="F210" s="85"/>
      <c r="G210" s="85"/>
      <c r="H210" s="85"/>
      <c r="I210" s="85"/>
    </row>
    <row r="211" spans="1:9" ht="15.75" hidden="1" customHeight="1">
      <c r="A211" s="84"/>
      <c r="B211" s="85"/>
      <c r="C211" s="85"/>
      <c r="D211" s="85"/>
      <c r="E211" s="85"/>
      <c r="F211" s="85"/>
      <c r="G211" s="85"/>
      <c r="H211" s="85"/>
      <c r="I211" s="85"/>
    </row>
    <row r="212" spans="1:9" ht="15.75" hidden="1" customHeight="1">
      <c r="A212" s="84"/>
      <c r="B212" s="85"/>
      <c r="C212" s="85"/>
      <c r="D212" s="85"/>
      <c r="E212" s="85"/>
      <c r="F212" s="85"/>
      <c r="G212" s="85"/>
      <c r="H212" s="85"/>
      <c r="I212" s="85"/>
    </row>
    <row r="213" spans="1:9" ht="15.75" hidden="1" customHeight="1">
      <c r="A213" s="84"/>
      <c r="B213" s="85"/>
      <c r="C213" s="85"/>
      <c r="D213" s="85"/>
      <c r="E213" s="85"/>
      <c r="F213" s="85"/>
      <c r="G213" s="85"/>
      <c r="H213" s="85"/>
      <c r="I213" s="85"/>
    </row>
    <row r="214" spans="1:9" ht="15.75" hidden="1" customHeight="1">
      <c r="A214" s="84"/>
      <c r="B214" s="85"/>
      <c r="C214" s="85"/>
      <c r="D214" s="85"/>
      <c r="E214" s="85"/>
      <c r="F214" s="85"/>
      <c r="G214" s="85"/>
      <c r="H214" s="85"/>
      <c r="I214" s="85"/>
    </row>
    <row r="215" spans="1:9" ht="15.75" hidden="1" customHeight="1">
      <c r="A215" s="84"/>
      <c r="B215" s="85"/>
      <c r="C215" s="85"/>
      <c r="D215" s="85"/>
      <c r="E215" s="85"/>
      <c r="F215" s="85"/>
      <c r="G215" s="85"/>
      <c r="H215" s="85"/>
      <c r="I215" s="85"/>
    </row>
    <row r="216" spans="1:9" ht="15.75" hidden="1" customHeight="1">
      <c r="A216" s="84"/>
      <c r="B216" s="85"/>
      <c r="C216" s="85"/>
      <c r="D216" s="85"/>
      <c r="E216" s="85"/>
      <c r="F216" s="85"/>
      <c r="G216" s="85"/>
      <c r="H216" s="85"/>
      <c r="I216" s="85"/>
    </row>
    <row r="217" spans="1:9" ht="15.75" hidden="1" customHeight="1">
      <c r="A217" s="84"/>
      <c r="B217" s="85"/>
      <c r="C217" s="85"/>
      <c r="D217" s="85"/>
      <c r="E217" s="85"/>
      <c r="F217" s="85"/>
      <c r="G217" s="85"/>
      <c r="H217" s="85"/>
      <c r="I217" s="85"/>
    </row>
    <row r="218" spans="1:9" ht="15.75" hidden="1" customHeight="1">
      <c r="A218" s="84"/>
      <c r="B218" s="85"/>
      <c r="C218" s="85"/>
      <c r="D218" s="85"/>
      <c r="E218" s="85"/>
      <c r="F218" s="85"/>
      <c r="G218" s="85"/>
      <c r="H218" s="85"/>
      <c r="I218" s="85"/>
    </row>
    <row r="219" spans="1:9" ht="15.75" hidden="1" customHeight="1">
      <c r="A219" s="84"/>
      <c r="B219" s="85"/>
      <c r="C219" s="85"/>
      <c r="D219" s="85"/>
      <c r="E219" s="85"/>
      <c r="F219" s="85"/>
      <c r="G219" s="85"/>
      <c r="H219" s="85"/>
      <c r="I219" s="85"/>
    </row>
    <row r="220" spans="1:9" ht="15.75" hidden="1" customHeight="1">
      <c r="A220" s="84"/>
      <c r="B220" s="85"/>
      <c r="C220" s="85"/>
      <c r="D220" s="85"/>
      <c r="E220" s="85"/>
      <c r="F220" s="85"/>
      <c r="G220" s="85"/>
      <c r="H220" s="85"/>
      <c r="I220" s="85"/>
    </row>
    <row r="221" spans="1:9" ht="15.75" hidden="1" customHeight="1">
      <c r="A221" s="84"/>
      <c r="B221" s="85"/>
      <c r="C221" s="85"/>
      <c r="D221" s="85"/>
      <c r="E221" s="85"/>
      <c r="F221" s="85"/>
      <c r="G221" s="85"/>
      <c r="H221" s="85"/>
      <c r="I221" s="85"/>
    </row>
    <row r="222" spans="1:9" ht="15.75" hidden="1" customHeight="1">
      <c r="A222" s="84"/>
      <c r="B222" s="85"/>
      <c r="C222" s="85"/>
      <c r="D222" s="85"/>
      <c r="E222" s="85"/>
      <c r="F222" s="85"/>
      <c r="G222" s="85"/>
      <c r="H222" s="85"/>
      <c r="I222" s="85"/>
    </row>
    <row r="223" spans="1:9" ht="15.75" hidden="1" customHeight="1">
      <c r="A223" s="84"/>
      <c r="B223" s="85"/>
      <c r="C223" s="85"/>
      <c r="D223" s="85"/>
      <c r="E223" s="85"/>
      <c r="F223" s="85"/>
      <c r="G223" s="85"/>
      <c r="H223" s="85"/>
      <c r="I223" s="85"/>
    </row>
    <row r="224" spans="1:9" ht="15.75" hidden="1" customHeight="1">
      <c r="A224" s="84"/>
      <c r="B224" s="85"/>
      <c r="C224" s="85"/>
      <c r="D224" s="85"/>
      <c r="E224" s="85"/>
      <c r="F224" s="85"/>
      <c r="G224" s="85"/>
      <c r="H224" s="85"/>
      <c r="I224" s="85"/>
    </row>
    <row r="225" spans="1:9" ht="15.75" hidden="1" customHeight="1">
      <c r="A225" s="84"/>
      <c r="B225" s="85"/>
      <c r="C225" s="85"/>
      <c r="D225" s="85"/>
      <c r="E225" s="85"/>
      <c r="F225" s="85"/>
      <c r="G225" s="85"/>
      <c r="H225" s="85"/>
      <c r="I225" s="85"/>
    </row>
    <row r="226" spans="1:9" ht="15.75" hidden="1" customHeight="1">
      <c r="A226" s="84"/>
      <c r="B226" s="85"/>
      <c r="C226" s="85"/>
      <c r="D226" s="85"/>
      <c r="E226" s="85"/>
      <c r="F226" s="85"/>
      <c r="G226" s="85"/>
      <c r="H226" s="85"/>
      <c r="I226" s="85"/>
    </row>
    <row r="227" spans="1:9" ht="15.75" hidden="1" customHeight="1">
      <c r="A227" s="84"/>
      <c r="B227" s="85"/>
      <c r="C227" s="85"/>
      <c r="D227" s="85"/>
      <c r="E227" s="85"/>
      <c r="F227" s="85"/>
      <c r="G227" s="85"/>
      <c r="H227" s="85"/>
      <c r="I227" s="85"/>
    </row>
    <row r="228" spans="1:9" ht="15.75" hidden="1" customHeight="1">
      <c r="A228" s="84"/>
      <c r="B228" s="85"/>
      <c r="C228" s="85"/>
      <c r="D228" s="85"/>
      <c r="E228" s="85"/>
      <c r="F228" s="85"/>
      <c r="G228" s="85"/>
      <c r="H228" s="85"/>
      <c r="I228" s="85"/>
    </row>
    <row r="229" spans="1:9" ht="15.75" hidden="1" customHeight="1">
      <c r="A229" s="84"/>
      <c r="B229" s="85"/>
      <c r="C229" s="85"/>
      <c r="D229" s="85"/>
      <c r="E229" s="85"/>
      <c r="F229" s="85"/>
      <c r="G229" s="85"/>
      <c r="H229" s="85"/>
      <c r="I229" s="85"/>
    </row>
    <row r="230" spans="1:9" ht="15.75" hidden="1" customHeight="1">
      <c r="A230" s="84"/>
      <c r="B230" s="85"/>
      <c r="C230" s="85"/>
      <c r="D230" s="85"/>
      <c r="E230" s="85"/>
      <c r="F230" s="85"/>
      <c r="G230" s="85"/>
      <c r="H230" s="85"/>
      <c r="I230" s="85"/>
    </row>
    <row r="231" spans="1:9" ht="15.75" hidden="1" customHeight="1">
      <c r="A231" s="84"/>
      <c r="B231" s="85"/>
      <c r="C231" s="85"/>
      <c r="D231" s="85"/>
      <c r="E231" s="85"/>
      <c r="F231" s="85"/>
      <c r="G231" s="85"/>
      <c r="H231" s="85"/>
      <c r="I231" s="85"/>
    </row>
    <row r="232" spans="1:9" ht="15.75" hidden="1" customHeight="1">
      <c r="A232" s="84"/>
      <c r="B232" s="85"/>
      <c r="C232" s="85"/>
      <c r="D232" s="85"/>
      <c r="E232" s="85"/>
      <c r="F232" s="85"/>
      <c r="G232" s="85"/>
      <c r="H232" s="85"/>
      <c r="I232" s="85"/>
    </row>
    <row r="233" spans="1:9" ht="15.75" hidden="1" customHeight="1">
      <c r="A233" s="84"/>
      <c r="B233" s="85"/>
      <c r="C233" s="85"/>
      <c r="D233" s="85"/>
      <c r="E233" s="85"/>
      <c r="F233" s="85"/>
      <c r="G233" s="85"/>
      <c r="H233" s="85"/>
      <c r="I233" s="85"/>
    </row>
    <row r="234" spans="1:9" ht="15.75" hidden="1" customHeight="1">
      <c r="A234" s="84"/>
      <c r="B234" s="85"/>
      <c r="C234" s="85"/>
      <c r="D234" s="85"/>
      <c r="E234" s="85"/>
      <c r="F234" s="85"/>
      <c r="G234" s="85"/>
      <c r="H234" s="85"/>
      <c r="I234" s="85"/>
    </row>
    <row r="235" spans="1:9" ht="15.75" hidden="1" customHeight="1">
      <c r="A235" s="84"/>
      <c r="B235" s="85"/>
      <c r="C235" s="85"/>
      <c r="D235" s="85"/>
      <c r="E235" s="85"/>
      <c r="F235" s="85"/>
      <c r="G235" s="85"/>
      <c r="H235" s="85"/>
      <c r="I235" s="85"/>
    </row>
    <row r="236" spans="1:9" ht="15.75" hidden="1" customHeight="1">
      <c r="A236" s="84"/>
      <c r="B236" s="85"/>
      <c r="C236" s="85"/>
      <c r="D236" s="85"/>
      <c r="E236" s="85"/>
      <c r="F236" s="85"/>
      <c r="G236" s="85"/>
      <c r="H236" s="85"/>
      <c r="I236" s="85"/>
    </row>
    <row r="237" spans="1:9" ht="15.75" hidden="1" customHeight="1">
      <c r="A237" s="84"/>
      <c r="B237" s="85"/>
      <c r="C237" s="85"/>
      <c r="D237" s="85"/>
      <c r="E237" s="85"/>
      <c r="F237" s="85"/>
      <c r="G237" s="85"/>
      <c r="H237" s="85"/>
      <c r="I237" s="85"/>
    </row>
    <row r="238" spans="1:9" ht="15.75" hidden="1" customHeight="1">
      <c r="A238" s="84"/>
      <c r="B238" s="85"/>
      <c r="C238" s="85"/>
      <c r="D238" s="85"/>
      <c r="E238" s="85"/>
      <c r="F238" s="85"/>
      <c r="G238" s="85"/>
      <c r="H238" s="85"/>
      <c r="I238" s="85"/>
    </row>
    <row r="239" spans="1:9" ht="15.75" hidden="1" customHeight="1">
      <c r="A239" s="84"/>
      <c r="B239" s="85"/>
      <c r="C239" s="85"/>
      <c r="D239" s="85"/>
      <c r="E239" s="85"/>
      <c r="F239" s="85"/>
      <c r="G239" s="85"/>
      <c r="H239" s="85"/>
      <c r="I239" s="85"/>
    </row>
    <row r="240" spans="1:9" ht="15.75" hidden="1" customHeight="1">
      <c r="A240" s="84"/>
      <c r="B240" s="85"/>
      <c r="C240" s="85"/>
      <c r="D240" s="85"/>
      <c r="E240" s="85"/>
      <c r="F240" s="85"/>
      <c r="G240" s="85"/>
      <c r="H240" s="85"/>
      <c r="I240" s="85"/>
    </row>
    <row r="241" spans="1:9" ht="15.75" hidden="1" customHeight="1">
      <c r="A241" s="84"/>
      <c r="B241" s="85"/>
      <c r="C241" s="85"/>
      <c r="D241" s="85"/>
      <c r="E241" s="85"/>
      <c r="F241" s="85"/>
      <c r="G241" s="85"/>
      <c r="H241" s="85"/>
      <c r="I241" s="85"/>
    </row>
    <row r="242" spans="1:9" ht="15.75" hidden="1" customHeight="1">
      <c r="A242" s="84"/>
      <c r="B242" s="85"/>
      <c r="C242" s="85"/>
      <c r="D242" s="85"/>
      <c r="E242" s="85"/>
      <c r="F242" s="85"/>
      <c r="G242" s="85"/>
      <c r="H242" s="85"/>
      <c r="I242" s="85"/>
    </row>
    <row r="243" spans="1:9" ht="15.75" hidden="1" customHeight="1">
      <c r="A243" s="84"/>
      <c r="B243" s="85"/>
      <c r="C243" s="85"/>
      <c r="D243" s="85"/>
      <c r="E243" s="85"/>
      <c r="F243" s="85"/>
      <c r="G243" s="85"/>
      <c r="H243" s="85"/>
      <c r="I243" s="85"/>
    </row>
    <row r="244" spans="1:9" ht="15.75" hidden="1" customHeight="1">
      <c r="A244" s="84"/>
      <c r="B244" s="85"/>
      <c r="C244" s="85"/>
      <c r="D244" s="85"/>
      <c r="E244" s="85"/>
      <c r="F244" s="85"/>
      <c r="G244" s="85"/>
      <c r="H244" s="85"/>
      <c r="I244" s="85"/>
    </row>
    <row r="245" spans="1:9" ht="15.75" hidden="1" customHeight="1">
      <c r="A245" s="84"/>
      <c r="B245" s="85"/>
      <c r="C245" s="85"/>
      <c r="D245" s="85"/>
      <c r="E245" s="85"/>
      <c r="F245" s="85"/>
      <c r="G245" s="85"/>
      <c r="H245" s="85"/>
      <c r="I245" s="85"/>
    </row>
    <row r="246" spans="1:9" ht="15.75" hidden="1" customHeight="1">
      <c r="A246" s="84"/>
      <c r="B246" s="85"/>
      <c r="C246" s="85"/>
      <c r="D246" s="85"/>
      <c r="E246" s="85"/>
      <c r="F246" s="85"/>
      <c r="G246" s="85"/>
      <c r="H246" s="85"/>
      <c r="I246" s="85"/>
    </row>
    <row r="247" spans="1:9" ht="15.75" hidden="1" customHeight="1">
      <c r="A247" s="84"/>
      <c r="B247" s="85"/>
      <c r="C247" s="85"/>
      <c r="D247" s="85"/>
      <c r="E247" s="85"/>
      <c r="F247" s="85"/>
      <c r="G247" s="85"/>
      <c r="H247" s="85"/>
      <c r="I247" s="85"/>
    </row>
    <row r="248" spans="1:9" ht="15.75" hidden="1" customHeight="1">
      <c r="A248" s="84"/>
      <c r="B248" s="85"/>
      <c r="C248" s="85"/>
      <c r="D248" s="85"/>
      <c r="E248" s="85"/>
      <c r="F248" s="85"/>
      <c r="G248" s="85"/>
      <c r="H248" s="85"/>
      <c r="I248" s="85"/>
    </row>
    <row r="249" spans="1:9" ht="15.75" hidden="1" customHeight="1">
      <c r="A249" s="84"/>
      <c r="B249" s="85"/>
      <c r="C249" s="85"/>
      <c r="D249" s="85"/>
      <c r="E249" s="85"/>
      <c r="F249" s="85"/>
      <c r="G249" s="85"/>
      <c r="H249" s="85"/>
      <c r="I249" s="85"/>
    </row>
    <row r="250" spans="1:9" ht="15.75" hidden="1" customHeight="1">
      <c r="A250" s="84"/>
      <c r="B250" s="85"/>
      <c r="C250" s="85"/>
      <c r="D250" s="85"/>
      <c r="E250" s="85"/>
      <c r="F250" s="85"/>
      <c r="G250" s="85"/>
      <c r="H250" s="85"/>
      <c r="I250" s="85"/>
    </row>
    <row r="251" spans="1:9" ht="15.75" hidden="1" customHeight="1">
      <c r="A251" s="84"/>
      <c r="B251" s="85"/>
      <c r="C251" s="85"/>
      <c r="D251" s="85"/>
      <c r="E251" s="85"/>
      <c r="F251" s="85"/>
      <c r="G251" s="85"/>
      <c r="H251" s="85"/>
      <c r="I251" s="85"/>
    </row>
    <row r="252" spans="1:9" ht="15.75" hidden="1" customHeight="1">
      <c r="A252" s="84"/>
      <c r="B252" s="85"/>
      <c r="C252" s="85"/>
      <c r="D252" s="85"/>
      <c r="E252" s="85"/>
      <c r="F252" s="85"/>
      <c r="G252" s="85"/>
      <c r="H252" s="85"/>
      <c r="I252" s="85"/>
    </row>
    <row r="253" spans="1:9" ht="15.75" hidden="1" customHeight="1">
      <c r="A253" s="84"/>
      <c r="B253" s="85"/>
      <c r="C253" s="85"/>
      <c r="D253" s="85"/>
      <c r="E253" s="85"/>
      <c r="F253" s="85"/>
      <c r="G253" s="85"/>
      <c r="H253" s="85"/>
      <c r="I253" s="85"/>
    </row>
    <row r="254" spans="1:9" ht="15.75" hidden="1" customHeight="1">
      <c r="A254" s="84"/>
      <c r="B254" s="85"/>
      <c r="C254" s="85"/>
      <c r="D254" s="85"/>
      <c r="E254" s="85"/>
      <c r="F254" s="85"/>
      <c r="G254" s="85"/>
      <c r="H254" s="85"/>
      <c r="I254" s="85"/>
    </row>
    <row r="255" spans="1:9" ht="15.75" hidden="1" customHeight="1">
      <c r="A255" s="84"/>
      <c r="B255" s="85"/>
      <c r="C255" s="85"/>
      <c r="D255" s="85"/>
      <c r="E255" s="85"/>
      <c r="F255" s="85"/>
      <c r="G255" s="85"/>
      <c r="H255" s="85"/>
      <c r="I255" s="85"/>
    </row>
    <row r="256" spans="1:9" ht="15.75" hidden="1" customHeight="1">
      <c r="A256" s="84"/>
      <c r="B256" s="85"/>
      <c r="C256" s="85"/>
      <c r="D256" s="85"/>
      <c r="E256" s="85"/>
      <c r="F256" s="85"/>
      <c r="G256" s="85"/>
      <c r="H256" s="85"/>
      <c r="I256" s="85"/>
    </row>
    <row r="257" spans="1:9" ht="15.75" hidden="1" customHeight="1">
      <c r="A257" s="84"/>
      <c r="B257" s="85"/>
      <c r="C257" s="85"/>
      <c r="D257" s="85"/>
      <c r="E257" s="85"/>
      <c r="F257" s="85"/>
      <c r="G257" s="85"/>
      <c r="H257" s="85"/>
      <c r="I257" s="85"/>
    </row>
    <row r="258" spans="1:9" ht="15.75" hidden="1" customHeight="1">
      <c r="A258" s="84"/>
      <c r="B258" s="85"/>
      <c r="C258" s="85"/>
      <c r="D258" s="85"/>
      <c r="E258" s="85"/>
      <c r="F258" s="85"/>
      <c r="G258" s="85"/>
      <c r="H258" s="85"/>
      <c r="I258" s="85"/>
    </row>
    <row r="259" spans="1:9" ht="15.75" hidden="1" customHeight="1">
      <c r="A259" s="84"/>
      <c r="B259" s="85"/>
      <c r="C259" s="85"/>
      <c r="D259" s="85"/>
      <c r="E259" s="85"/>
      <c r="F259" s="85"/>
      <c r="G259" s="85"/>
      <c r="H259" s="85"/>
      <c r="I259" s="85"/>
    </row>
    <row r="260" spans="1:9" ht="15.75" hidden="1" customHeight="1">
      <c r="A260" s="84"/>
      <c r="B260" s="85"/>
      <c r="C260" s="85"/>
      <c r="D260" s="85"/>
      <c r="E260" s="85"/>
      <c r="F260" s="85"/>
      <c r="G260" s="85"/>
      <c r="H260" s="85"/>
      <c r="I260" s="85"/>
    </row>
    <row r="261" spans="1:9" ht="15.75" hidden="1" customHeight="1">
      <c r="A261" s="84"/>
      <c r="B261" s="85"/>
      <c r="C261" s="85"/>
      <c r="D261" s="85"/>
      <c r="E261" s="85"/>
      <c r="F261" s="85"/>
      <c r="G261" s="85"/>
      <c r="H261" s="85"/>
      <c r="I261" s="85"/>
    </row>
    <row r="262" spans="1:9" ht="15.75" hidden="1" customHeight="1">
      <c r="A262" s="84"/>
      <c r="B262" s="85"/>
      <c r="C262" s="85"/>
      <c r="D262" s="85"/>
      <c r="E262" s="85"/>
      <c r="F262" s="85"/>
      <c r="G262" s="85"/>
      <c r="H262" s="85"/>
      <c r="I262" s="85"/>
    </row>
    <row r="263" spans="1:9" ht="15.75" hidden="1" customHeight="1">
      <c r="A263" s="84"/>
      <c r="B263" s="85"/>
      <c r="C263" s="85"/>
      <c r="D263" s="85"/>
      <c r="E263" s="85"/>
      <c r="F263" s="85"/>
      <c r="G263" s="85"/>
      <c r="H263" s="85"/>
      <c r="I263" s="85"/>
    </row>
    <row r="264" spans="1:9" ht="15.75" hidden="1" customHeight="1">
      <c r="A264" s="84"/>
      <c r="B264" s="85"/>
      <c r="C264" s="85"/>
      <c r="D264" s="85"/>
      <c r="E264" s="85"/>
      <c r="F264" s="85"/>
      <c r="G264" s="85"/>
      <c r="H264" s="85"/>
      <c r="I264" s="85"/>
    </row>
    <row r="265" spans="1:9" ht="15.75" hidden="1" customHeight="1">
      <c r="A265" s="84"/>
      <c r="B265" s="85"/>
      <c r="C265" s="85"/>
      <c r="D265" s="85"/>
      <c r="E265" s="85"/>
      <c r="F265" s="85"/>
      <c r="G265" s="85"/>
      <c r="H265" s="85"/>
      <c r="I265" s="85"/>
    </row>
    <row r="266" spans="1:9" ht="15.75" hidden="1" customHeight="1">
      <c r="A266" s="84"/>
      <c r="B266" s="85"/>
      <c r="C266" s="85"/>
      <c r="D266" s="85"/>
      <c r="E266" s="85"/>
      <c r="F266" s="85"/>
      <c r="G266" s="85"/>
      <c r="H266" s="85"/>
      <c r="I266" s="85"/>
    </row>
    <row r="267" spans="1:9" ht="15.75" hidden="1" customHeight="1">
      <c r="A267" s="84"/>
      <c r="B267" s="85"/>
      <c r="C267" s="85"/>
      <c r="D267" s="85"/>
      <c r="E267" s="85"/>
      <c r="F267" s="85"/>
      <c r="G267" s="85"/>
      <c r="H267" s="85"/>
      <c r="I267" s="85"/>
    </row>
    <row r="268" spans="1:9" ht="15.75" hidden="1" customHeight="1">
      <c r="A268" s="84"/>
      <c r="B268" s="85"/>
      <c r="C268" s="85"/>
      <c r="D268" s="85"/>
      <c r="E268" s="85"/>
      <c r="F268" s="85"/>
      <c r="G268" s="85"/>
      <c r="H268" s="85"/>
      <c r="I268" s="85"/>
    </row>
    <row r="269" spans="1:9" ht="15.75" hidden="1" customHeight="1">
      <c r="A269" s="84"/>
      <c r="B269" s="85"/>
      <c r="C269" s="85"/>
      <c r="D269" s="85"/>
      <c r="E269" s="85"/>
      <c r="F269" s="85"/>
      <c r="G269" s="85"/>
      <c r="H269" s="85"/>
      <c r="I269" s="85"/>
    </row>
    <row r="270" spans="1:9" ht="15.75" hidden="1" customHeight="1">
      <c r="A270" s="84"/>
      <c r="B270" s="85"/>
      <c r="C270" s="85"/>
      <c r="D270" s="85"/>
      <c r="E270" s="85"/>
      <c r="F270" s="85"/>
      <c r="G270" s="85"/>
      <c r="H270" s="85"/>
      <c r="I270" s="85"/>
    </row>
    <row r="271" spans="1:9" ht="15.75" hidden="1" customHeight="1">
      <c r="A271" s="84"/>
      <c r="B271" s="85"/>
      <c r="C271" s="85"/>
      <c r="D271" s="85"/>
      <c r="E271" s="85"/>
      <c r="F271" s="85"/>
      <c r="G271" s="85"/>
      <c r="H271" s="85"/>
      <c r="I271" s="85"/>
    </row>
    <row r="272" spans="1:9" ht="15.75" hidden="1" customHeight="1">
      <c r="A272" s="84"/>
      <c r="B272" s="85"/>
      <c r="C272" s="85"/>
      <c r="D272" s="85"/>
      <c r="E272" s="85"/>
      <c r="F272" s="85"/>
      <c r="G272" s="85"/>
      <c r="H272" s="85"/>
      <c r="I272" s="85"/>
    </row>
    <row r="273" spans="1:9" ht="15.75" hidden="1" customHeight="1">
      <c r="A273" s="84"/>
      <c r="B273" s="85"/>
      <c r="C273" s="85"/>
      <c r="D273" s="85"/>
      <c r="E273" s="85"/>
      <c r="F273" s="85"/>
      <c r="G273" s="85"/>
      <c r="H273" s="85"/>
      <c r="I273" s="85"/>
    </row>
    <row r="274" spans="1:9" ht="15.75" hidden="1" customHeight="1">
      <c r="A274" s="84"/>
      <c r="B274" s="85"/>
      <c r="C274" s="85"/>
      <c r="D274" s="85"/>
      <c r="E274" s="85"/>
      <c r="F274" s="85"/>
      <c r="G274" s="85"/>
      <c r="H274" s="85"/>
      <c r="I274" s="85"/>
    </row>
    <row r="275" spans="1:9" ht="15.75" hidden="1" customHeight="1">
      <c r="A275" s="84"/>
      <c r="B275" s="85"/>
      <c r="C275" s="85"/>
      <c r="D275" s="85"/>
      <c r="E275" s="85"/>
      <c r="F275" s="85"/>
      <c r="G275" s="85"/>
      <c r="H275" s="85"/>
      <c r="I275" s="85"/>
    </row>
    <row r="276" spans="1:9" ht="15.75" hidden="1" customHeight="1">
      <c r="A276" s="84"/>
      <c r="B276" s="85"/>
      <c r="C276" s="85"/>
      <c r="D276" s="85"/>
      <c r="E276" s="85"/>
      <c r="F276" s="85"/>
      <c r="G276" s="85"/>
      <c r="H276" s="85"/>
      <c r="I276" s="85"/>
    </row>
    <row r="277" spans="1:9" ht="15.75" hidden="1" customHeight="1">
      <c r="A277" s="84"/>
      <c r="B277" s="85"/>
      <c r="C277" s="85"/>
      <c r="D277" s="85"/>
      <c r="E277" s="85"/>
      <c r="F277" s="85"/>
      <c r="G277" s="85"/>
      <c r="H277" s="85"/>
      <c r="I277" s="85"/>
    </row>
    <row r="278" spans="1:9" ht="15.75" hidden="1" customHeight="1">
      <c r="A278" s="84"/>
      <c r="B278" s="85"/>
      <c r="C278" s="85"/>
      <c r="D278" s="85"/>
      <c r="E278" s="85"/>
      <c r="F278" s="85"/>
      <c r="G278" s="85"/>
      <c r="H278" s="85"/>
      <c r="I278" s="85"/>
    </row>
    <row r="279" spans="1:9" ht="15.75" hidden="1" customHeight="1"/>
    <row r="280" spans="1:9" ht="15.75" hidden="1" customHeight="1"/>
    <row r="281" spans="1:9" ht="15.75" hidden="1" customHeight="1"/>
    <row r="282" spans="1:9" ht="15.75" hidden="1" customHeight="1"/>
    <row r="283" spans="1:9" ht="15.75" hidden="1" customHeight="1"/>
    <row r="284" spans="1:9" ht="15.75" hidden="1" customHeight="1"/>
    <row r="285" spans="1:9" ht="15.75" hidden="1" customHeight="1"/>
    <row r="286" spans="1:9" ht="15.75" hidden="1" customHeight="1"/>
    <row r="287" spans="1:9" ht="15.75" hidden="1" customHeight="1"/>
    <row r="288" spans="1:9"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row r="1002" ht="15.75" hidden="1" customHeight="1"/>
    <row r="1003" ht="15.75" hidden="1" customHeight="1"/>
    <row r="1004" ht="15.75" hidden="1" customHeight="1"/>
    <row r="1005" ht="15.75" hidden="1" customHeight="1"/>
    <row r="1006" ht="15.75" hidden="1" customHeight="1"/>
    <row r="1007" ht="15.75" hidden="1" customHeight="1"/>
    <row r="1008" ht="15.75" hidden="1" customHeight="1"/>
    <row r="1009" ht="15.75" hidden="1" customHeight="1"/>
    <row r="1010" ht="15.75" hidden="1" customHeight="1"/>
    <row r="1011" ht="15.75" hidden="1" customHeight="1"/>
    <row r="1012" ht="15.75" hidden="1" customHeight="1"/>
    <row r="1013" ht="15.75" hidden="1" customHeight="1"/>
    <row r="1014" ht="15.75" hidden="1" customHeight="1"/>
    <row r="1015" ht="15.75" hidden="1" customHeight="1"/>
    <row r="1016" ht="15.75" hidden="1" customHeight="1"/>
  </sheetData>
  <mergeCells count="18">
    <mergeCell ref="G7:I7"/>
    <mergeCell ref="A2:H2"/>
    <mergeCell ref="A3:I3"/>
    <mergeCell ref="A4:I4"/>
    <mergeCell ref="A5:I5"/>
    <mergeCell ref="B6:C6"/>
    <mergeCell ref="G6:I6"/>
    <mergeCell ref="C32:D32"/>
    <mergeCell ref="C38:D38"/>
    <mergeCell ref="G8:I8"/>
    <mergeCell ref="G9:I9"/>
    <mergeCell ref="D11:I11"/>
    <mergeCell ref="F28:I28"/>
    <mergeCell ref="B7:C7"/>
    <mergeCell ref="B8:C8"/>
    <mergeCell ref="B9:C9"/>
    <mergeCell ref="A11:B11"/>
    <mergeCell ref="A28:D28"/>
  </mergeCells>
  <conditionalFormatting sqref="C38:D38">
    <cfRule type="cellIs" dxfId="75" priority="1" operator="equal">
      <formula>0</formula>
    </cfRule>
    <cfRule type="cellIs" dxfId="74" priority="2" operator="equal">
      <formula>"(blank)"</formula>
    </cfRule>
  </conditionalFormatting>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300-000000000000}">
          <x14:formula1>
            <xm:f>Values!$A$60:$A$67</xm:f>
          </x14:formula1>
          <xm:sqref>C11</xm:sqref>
        </x14:dataValidation>
        <x14:dataValidation type="list" allowBlank="1" xr:uid="{00000000-0002-0000-0300-000001000000}">
          <x14:formula1>
            <xm:f>Values!$A$5:$A$6</xm:f>
          </x14:formula1>
          <xm:sqref>G32:G38 G40:G52 G54:G62 G64:G69 G71:G79 G81:G85 G87:G93 G95:G99 G101:G105 G107:G111 G113:G115 G117:G120</xm:sqref>
        </x14:dataValidation>
        <x14:dataValidation type="list" allowBlank="1" xr:uid="{00000000-0002-0000-0300-000002000000}">
          <x14:formula1>
            <xm:f>Values!$A$68:$A$74</xm:f>
          </x14:formula1>
          <xm:sqref>I32:I38 I40:I52 I54:I62 I64:I69 I71:I79 I81:I85 I87:I93 I95:I99 I101:I105 I107:I111 I113:I115 I117:I120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Z1016"/>
  <sheetViews>
    <sheetView workbookViewId="0"/>
  </sheetViews>
  <sheetFormatPr defaultColWidth="9.19921875" defaultRowHeight="15" customHeight="1"/>
  <cols>
    <col min="1" max="1" width="11.19921875" customWidth="1"/>
    <col min="2" max="2" width="56.69921875" customWidth="1"/>
    <col min="3" max="4" width="40.69921875" customWidth="1"/>
    <col min="5" max="5" width="6.3984375" customWidth="1"/>
    <col min="6" max="25" width="6.3984375" hidden="1" customWidth="1"/>
    <col min="26" max="26" width="11.19921875" hidden="1" customWidth="1"/>
  </cols>
  <sheetData>
    <row r="1" spans="1:25" ht="15" customHeight="1">
      <c r="A1" s="18" t="s">
        <v>253</v>
      </c>
    </row>
    <row r="2" spans="1:25" ht="36" customHeight="1">
      <c r="A2" s="310" t="s">
        <v>254</v>
      </c>
      <c r="B2" s="281"/>
      <c r="C2" s="281"/>
      <c r="D2" s="272"/>
      <c r="E2" s="149"/>
      <c r="F2" s="149"/>
      <c r="G2" s="149"/>
      <c r="H2" s="20"/>
      <c r="I2" s="20"/>
      <c r="J2" s="20"/>
      <c r="K2" s="20"/>
      <c r="L2" s="20"/>
      <c r="M2" s="20"/>
      <c r="N2" s="20"/>
      <c r="O2" s="20"/>
      <c r="P2" s="20"/>
      <c r="Q2" s="20"/>
      <c r="R2" s="20"/>
      <c r="S2" s="20"/>
      <c r="T2" s="20"/>
      <c r="U2" s="20"/>
      <c r="V2" s="20"/>
      <c r="W2" s="20"/>
      <c r="X2" s="20"/>
      <c r="Y2" s="20"/>
    </row>
    <row r="3" spans="1:25" ht="34.5" customHeight="1">
      <c r="A3" s="318" t="s">
        <v>255</v>
      </c>
      <c r="B3" s="281"/>
      <c r="C3" s="281"/>
      <c r="D3" s="272"/>
      <c r="E3" s="28"/>
      <c r="F3" s="20"/>
      <c r="G3" s="20"/>
      <c r="H3" s="20"/>
      <c r="I3" s="20"/>
      <c r="J3" s="20"/>
      <c r="K3" s="20"/>
      <c r="L3" s="20"/>
      <c r="M3" s="20"/>
      <c r="N3" s="20"/>
      <c r="O3" s="20"/>
      <c r="P3" s="20"/>
      <c r="Q3" s="20"/>
      <c r="R3" s="20"/>
      <c r="S3" s="20"/>
      <c r="T3" s="20"/>
      <c r="U3" s="20"/>
      <c r="V3" s="20"/>
      <c r="W3" s="20"/>
      <c r="X3" s="20"/>
      <c r="Y3" s="20"/>
    </row>
    <row r="4" spans="1:25" ht="1.5" customHeight="1">
      <c r="A4" s="23"/>
      <c r="B4" s="73"/>
      <c r="C4" s="150"/>
      <c r="D4" s="150"/>
      <c r="E4" s="28"/>
      <c r="F4" s="20"/>
      <c r="G4" s="20"/>
      <c r="H4" s="20"/>
      <c r="I4" s="20"/>
      <c r="J4" s="20"/>
      <c r="K4" s="20"/>
      <c r="L4" s="20"/>
      <c r="M4" s="20"/>
      <c r="N4" s="20"/>
      <c r="O4" s="20"/>
      <c r="P4" s="20"/>
      <c r="Q4" s="20"/>
      <c r="R4" s="20"/>
      <c r="S4" s="20"/>
      <c r="T4" s="20"/>
      <c r="U4" s="20"/>
      <c r="V4" s="20"/>
      <c r="W4" s="20"/>
      <c r="X4" s="20"/>
      <c r="Y4" s="20"/>
    </row>
    <row r="5" spans="1:25" ht="0.75" customHeight="1">
      <c r="A5" s="151"/>
      <c r="B5" s="151"/>
      <c r="C5" s="151"/>
      <c r="D5" s="151"/>
      <c r="E5" s="28"/>
      <c r="F5" s="20"/>
      <c r="G5" s="20"/>
      <c r="H5" s="20"/>
      <c r="I5" s="20"/>
      <c r="J5" s="20"/>
      <c r="K5" s="20"/>
      <c r="L5" s="20"/>
      <c r="M5" s="20"/>
      <c r="N5" s="20"/>
      <c r="O5" s="20"/>
      <c r="P5" s="20"/>
      <c r="Q5" s="20"/>
      <c r="R5" s="20"/>
      <c r="S5" s="20"/>
      <c r="T5" s="20"/>
      <c r="U5" s="20"/>
      <c r="V5" s="20"/>
      <c r="W5" s="20"/>
      <c r="X5" s="20"/>
      <c r="Y5" s="20"/>
    </row>
    <row r="6" spans="1:25" ht="1.5" customHeight="1">
      <c r="A6" s="130"/>
      <c r="B6" s="39"/>
      <c r="C6" s="39"/>
      <c r="D6" s="39"/>
      <c r="E6" s="28"/>
      <c r="F6" s="20"/>
      <c r="G6" s="20"/>
      <c r="H6" s="20"/>
      <c r="I6" s="20"/>
      <c r="J6" s="20"/>
      <c r="K6" s="20"/>
      <c r="L6" s="20"/>
      <c r="M6" s="20"/>
      <c r="N6" s="20"/>
      <c r="O6" s="20"/>
      <c r="P6" s="20"/>
      <c r="Q6" s="20"/>
      <c r="R6" s="20"/>
      <c r="S6" s="20"/>
      <c r="T6" s="20"/>
      <c r="U6" s="20"/>
      <c r="V6" s="20"/>
      <c r="W6" s="20"/>
      <c r="X6" s="20"/>
      <c r="Y6" s="20"/>
    </row>
    <row r="7" spans="1:25" ht="1.5" customHeight="1">
      <c r="A7" s="152"/>
      <c r="B7" s="39"/>
      <c r="C7" s="39"/>
      <c r="D7" s="39"/>
      <c r="E7" s="20"/>
      <c r="F7" s="20"/>
      <c r="G7" s="20"/>
      <c r="H7" s="20"/>
      <c r="I7" s="20"/>
      <c r="J7" s="20"/>
      <c r="K7" s="20"/>
      <c r="L7" s="20"/>
      <c r="M7" s="20"/>
      <c r="N7" s="20"/>
      <c r="O7" s="20"/>
      <c r="P7" s="20"/>
      <c r="Q7" s="20"/>
      <c r="R7" s="20"/>
      <c r="S7" s="20"/>
      <c r="T7" s="20"/>
      <c r="U7" s="20"/>
      <c r="V7" s="20"/>
      <c r="W7" s="20"/>
      <c r="X7" s="20"/>
      <c r="Y7" s="20"/>
    </row>
    <row r="8" spans="1:25" ht="1.5" customHeight="1">
      <c r="A8" s="23"/>
      <c r="B8" s="65"/>
      <c r="C8" s="153"/>
      <c r="D8" s="153"/>
      <c r="E8" s="28"/>
      <c r="F8" s="20"/>
      <c r="G8" s="20"/>
      <c r="H8" s="20"/>
      <c r="I8" s="20"/>
      <c r="J8" s="20"/>
      <c r="K8" s="20"/>
      <c r="L8" s="20"/>
      <c r="M8" s="20"/>
      <c r="N8" s="20"/>
      <c r="O8" s="20"/>
      <c r="P8" s="20"/>
      <c r="Q8" s="20"/>
      <c r="R8" s="20"/>
      <c r="S8" s="20"/>
      <c r="T8" s="20"/>
      <c r="U8" s="20"/>
      <c r="V8" s="20"/>
      <c r="W8" s="20"/>
      <c r="X8" s="20"/>
      <c r="Y8" s="20"/>
    </row>
    <row r="9" spans="1:25" ht="1.5" customHeight="1">
      <c r="A9" s="23"/>
      <c r="B9" s="65"/>
      <c r="C9" s="153"/>
      <c r="D9" s="153"/>
      <c r="E9" s="28"/>
      <c r="F9" s="20"/>
      <c r="G9" s="20"/>
      <c r="H9" s="20"/>
      <c r="I9" s="20"/>
      <c r="J9" s="20"/>
      <c r="K9" s="20"/>
      <c r="L9" s="20"/>
      <c r="M9" s="20"/>
      <c r="N9" s="20"/>
      <c r="O9" s="20"/>
      <c r="P9" s="20"/>
      <c r="Q9" s="20"/>
      <c r="R9" s="20"/>
      <c r="S9" s="20"/>
      <c r="T9" s="20"/>
      <c r="U9" s="20"/>
      <c r="V9" s="20"/>
      <c r="W9" s="20"/>
      <c r="X9" s="20"/>
      <c r="Y9" s="20"/>
    </row>
    <row r="10" spans="1:25" ht="1.5" customHeight="1">
      <c r="A10" s="23"/>
      <c r="B10" s="65"/>
      <c r="C10" s="153"/>
      <c r="D10" s="153"/>
      <c r="E10" s="28"/>
      <c r="F10" s="20"/>
      <c r="G10" s="20"/>
      <c r="H10" s="20"/>
      <c r="I10" s="20"/>
      <c r="J10" s="20"/>
      <c r="K10" s="20"/>
      <c r="L10" s="20"/>
      <c r="M10" s="20"/>
      <c r="N10" s="20"/>
      <c r="O10" s="20"/>
      <c r="P10" s="20"/>
      <c r="Q10" s="20"/>
      <c r="R10" s="20"/>
      <c r="S10" s="20"/>
      <c r="T10" s="20"/>
      <c r="U10" s="20"/>
      <c r="V10" s="20"/>
      <c r="W10" s="20"/>
      <c r="X10" s="20"/>
      <c r="Y10" s="20"/>
    </row>
    <row r="11" spans="1:25" ht="1.5" customHeight="1">
      <c r="A11" s="23"/>
      <c r="B11" s="65"/>
      <c r="C11" s="153"/>
      <c r="D11" s="153"/>
      <c r="E11" s="28"/>
      <c r="F11" s="20"/>
      <c r="G11" s="20"/>
      <c r="H11" s="20"/>
      <c r="I11" s="20"/>
      <c r="J11" s="20"/>
      <c r="K11" s="20"/>
      <c r="L11" s="20"/>
      <c r="M11" s="20"/>
      <c r="N11" s="20"/>
      <c r="O11" s="20"/>
      <c r="P11" s="20"/>
      <c r="Q11" s="20"/>
      <c r="R11" s="20"/>
      <c r="S11" s="20"/>
      <c r="T11" s="20"/>
      <c r="U11" s="20"/>
      <c r="V11" s="20"/>
      <c r="W11" s="20"/>
      <c r="X11" s="20"/>
      <c r="Y11" s="20"/>
    </row>
    <row r="12" spans="1:25" ht="1.5" customHeight="1">
      <c r="A12" s="23"/>
      <c r="B12" s="65"/>
      <c r="C12" s="153"/>
      <c r="D12" s="153"/>
      <c r="E12" s="28"/>
      <c r="F12" s="20"/>
      <c r="G12" s="20"/>
      <c r="H12" s="20"/>
      <c r="I12" s="20"/>
      <c r="J12" s="20"/>
      <c r="K12" s="20"/>
      <c r="L12" s="20"/>
      <c r="M12" s="20"/>
      <c r="N12" s="20"/>
      <c r="O12" s="20"/>
      <c r="P12" s="20"/>
      <c r="Q12" s="20"/>
      <c r="R12" s="20"/>
      <c r="S12" s="20"/>
      <c r="T12" s="20"/>
      <c r="U12" s="20"/>
      <c r="V12" s="20"/>
      <c r="W12" s="20"/>
      <c r="X12" s="20"/>
      <c r="Y12" s="20"/>
    </row>
    <row r="13" spans="1:25" ht="1.5" customHeight="1">
      <c r="A13" s="23"/>
      <c r="B13" s="65"/>
      <c r="C13" s="153"/>
      <c r="D13" s="153"/>
      <c r="E13" s="28"/>
      <c r="F13" s="20"/>
      <c r="G13" s="20"/>
      <c r="H13" s="20"/>
      <c r="I13" s="20"/>
      <c r="J13" s="20"/>
      <c r="K13" s="20"/>
      <c r="L13" s="20"/>
      <c r="M13" s="20"/>
      <c r="N13" s="20"/>
      <c r="O13" s="20"/>
      <c r="P13" s="20"/>
      <c r="Q13" s="20"/>
      <c r="R13" s="20"/>
      <c r="S13" s="20"/>
      <c r="T13" s="20"/>
      <c r="U13" s="20"/>
      <c r="V13" s="20"/>
      <c r="W13" s="20"/>
      <c r="X13" s="20"/>
      <c r="Y13" s="20"/>
    </row>
    <row r="14" spans="1:25" ht="1.5" customHeight="1">
      <c r="A14" s="23"/>
      <c r="B14" s="65"/>
      <c r="C14" s="153"/>
      <c r="D14" s="153"/>
      <c r="E14" s="28"/>
      <c r="F14" s="20"/>
      <c r="G14" s="20"/>
      <c r="H14" s="20"/>
      <c r="I14" s="20"/>
      <c r="J14" s="20"/>
      <c r="K14" s="20"/>
      <c r="L14" s="20"/>
      <c r="M14" s="20"/>
      <c r="N14" s="20"/>
      <c r="O14" s="20"/>
      <c r="P14" s="20"/>
      <c r="Q14" s="20"/>
      <c r="R14" s="20"/>
      <c r="S14" s="20"/>
      <c r="T14" s="20"/>
      <c r="U14" s="20"/>
      <c r="V14" s="20"/>
      <c r="W14" s="20"/>
      <c r="X14" s="20"/>
      <c r="Y14" s="20"/>
    </row>
    <row r="15" spans="1:25" ht="1.5" customHeight="1">
      <c r="A15" s="23"/>
      <c r="B15" s="65"/>
      <c r="C15" s="153"/>
      <c r="D15" s="153"/>
      <c r="E15" s="28"/>
      <c r="F15" s="20"/>
      <c r="G15" s="20"/>
      <c r="H15" s="20"/>
      <c r="I15" s="20"/>
      <c r="J15" s="20"/>
      <c r="K15" s="20"/>
      <c r="L15" s="20"/>
      <c r="M15" s="20"/>
      <c r="N15" s="20"/>
      <c r="O15" s="20"/>
      <c r="P15" s="20"/>
      <c r="Q15" s="20"/>
      <c r="R15" s="20"/>
      <c r="S15" s="20"/>
      <c r="T15" s="20"/>
      <c r="U15" s="20"/>
      <c r="V15" s="20"/>
      <c r="W15" s="20"/>
      <c r="X15" s="20"/>
      <c r="Y15" s="20"/>
    </row>
    <row r="16" spans="1:25" ht="1.5" customHeight="1">
      <c r="A16" s="23"/>
      <c r="B16" s="65"/>
      <c r="C16" s="153"/>
      <c r="D16" s="153"/>
      <c r="E16" s="28"/>
      <c r="F16" s="20"/>
      <c r="G16" s="20"/>
      <c r="H16" s="20"/>
      <c r="I16" s="20"/>
      <c r="J16" s="20"/>
      <c r="K16" s="20"/>
      <c r="L16" s="20"/>
      <c r="M16" s="20"/>
      <c r="N16" s="20"/>
      <c r="O16" s="20"/>
      <c r="P16" s="20"/>
      <c r="Q16" s="20"/>
      <c r="R16" s="20"/>
      <c r="S16" s="20"/>
      <c r="T16" s="20"/>
      <c r="U16" s="20"/>
      <c r="V16" s="20"/>
      <c r="W16" s="20"/>
      <c r="X16" s="20"/>
      <c r="Y16" s="20"/>
    </row>
    <row r="17" spans="1:25" ht="1.5" customHeight="1">
      <c r="A17" s="23"/>
      <c r="B17" s="65"/>
      <c r="C17" s="153"/>
      <c r="D17" s="153"/>
      <c r="E17" s="28"/>
      <c r="F17" s="20"/>
      <c r="G17" s="20"/>
      <c r="H17" s="20"/>
      <c r="I17" s="20"/>
      <c r="J17" s="20"/>
      <c r="K17" s="20"/>
      <c r="L17" s="20"/>
      <c r="M17" s="20"/>
      <c r="N17" s="20"/>
      <c r="O17" s="20"/>
      <c r="P17" s="20"/>
      <c r="Q17" s="20"/>
      <c r="R17" s="20"/>
      <c r="S17" s="20"/>
      <c r="T17" s="20"/>
      <c r="U17" s="20"/>
      <c r="V17" s="20"/>
      <c r="W17" s="20"/>
      <c r="X17" s="20"/>
      <c r="Y17" s="20"/>
    </row>
    <row r="18" spans="1:25" ht="1.5" customHeight="1">
      <c r="A18" s="152"/>
      <c r="B18" s="39"/>
      <c r="C18" s="39"/>
      <c r="D18" s="39"/>
      <c r="E18" s="20"/>
      <c r="F18" s="20"/>
      <c r="G18" s="20"/>
      <c r="H18" s="20"/>
      <c r="I18" s="20"/>
      <c r="J18" s="20"/>
      <c r="K18" s="20"/>
      <c r="L18" s="20"/>
      <c r="M18" s="20"/>
      <c r="N18" s="20"/>
      <c r="O18" s="20"/>
      <c r="P18" s="20"/>
      <c r="Q18" s="20"/>
      <c r="R18" s="20"/>
      <c r="S18" s="20"/>
      <c r="T18" s="20"/>
      <c r="U18" s="20"/>
      <c r="V18" s="20"/>
      <c r="W18" s="20"/>
      <c r="X18" s="20"/>
      <c r="Y18" s="20"/>
    </row>
    <row r="19" spans="1:25" ht="1.5" customHeight="1">
      <c r="A19" s="23"/>
      <c r="B19" s="65"/>
      <c r="C19" s="153"/>
      <c r="D19" s="153"/>
      <c r="E19" s="28"/>
      <c r="F19" s="20"/>
      <c r="G19" s="20"/>
      <c r="H19" s="20"/>
      <c r="I19" s="20"/>
      <c r="J19" s="20"/>
      <c r="K19" s="20"/>
      <c r="L19" s="20"/>
      <c r="M19" s="20"/>
      <c r="N19" s="20"/>
      <c r="O19" s="20"/>
      <c r="P19" s="20"/>
      <c r="Q19" s="20"/>
      <c r="R19" s="20"/>
      <c r="S19" s="20"/>
      <c r="T19" s="20"/>
      <c r="U19" s="20"/>
      <c r="V19" s="20"/>
      <c r="W19" s="20"/>
      <c r="X19" s="20"/>
      <c r="Y19" s="20"/>
    </row>
    <row r="20" spans="1:25" ht="1.5" customHeight="1">
      <c r="A20" s="23"/>
      <c r="B20" s="65"/>
      <c r="C20" s="153"/>
      <c r="D20" s="153"/>
      <c r="E20" s="28"/>
      <c r="F20" s="20"/>
      <c r="G20" s="20"/>
      <c r="H20" s="20"/>
      <c r="I20" s="20"/>
      <c r="J20" s="20"/>
      <c r="K20" s="20"/>
      <c r="L20" s="20"/>
      <c r="M20" s="20"/>
      <c r="N20" s="20"/>
      <c r="O20" s="20"/>
      <c r="P20" s="20"/>
      <c r="Q20" s="20"/>
      <c r="R20" s="20"/>
      <c r="S20" s="20"/>
      <c r="T20" s="20"/>
      <c r="U20" s="20"/>
      <c r="V20" s="20"/>
      <c r="W20" s="20"/>
      <c r="X20" s="20"/>
      <c r="Y20" s="20"/>
    </row>
    <row r="21" spans="1:25" ht="36" customHeight="1">
      <c r="A21" s="286" t="s">
        <v>223</v>
      </c>
      <c r="B21" s="281"/>
      <c r="C21" s="281"/>
      <c r="D21" s="272"/>
      <c r="E21" s="28"/>
      <c r="F21" s="20"/>
      <c r="G21" s="20"/>
      <c r="H21" s="20"/>
      <c r="I21" s="20"/>
      <c r="J21" s="20"/>
      <c r="K21" s="20"/>
      <c r="L21" s="20"/>
      <c r="M21" s="20"/>
      <c r="N21" s="20"/>
      <c r="O21" s="20"/>
      <c r="P21" s="20"/>
      <c r="Q21" s="20"/>
      <c r="R21" s="20"/>
      <c r="S21" s="20"/>
      <c r="T21" s="20"/>
      <c r="U21" s="20"/>
      <c r="V21" s="20"/>
      <c r="W21" s="20"/>
      <c r="X21" s="20"/>
      <c r="Y21" s="20"/>
    </row>
    <row r="22" spans="1:25" ht="192.75" customHeight="1">
      <c r="A22" s="287" t="s">
        <v>256</v>
      </c>
      <c r="B22" s="281"/>
      <c r="C22" s="281"/>
      <c r="D22" s="272"/>
      <c r="E22" s="28"/>
      <c r="F22" s="20"/>
      <c r="G22" s="20"/>
      <c r="H22" s="20"/>
      <c r="I22" s="20"/>
      <c r="J22" s="20"/>
      <c r="K22" s="20"/>
      <c r="L22" s="20"/>
      <c r="M22" s="20"/>
      <c r="N22" s="20"/>
      <c r="O22" s="20"/>
      <c r="P22" s="20"/>
      <c r="Q22" s="20"/>
      <c r="R22" s="20"/>
      <c r="S22" s="20"/>
      <c r="T22" s="20"/>
      <c r="U22" s="20"/>
      <c r="V22" s="20"/>
      <c r="W22" s="20"/>
      <c r="X22" s="20"/>
      <c r="Y22" s="20"/>
    </row>
    <row r="23" spans="1:25" ht="36" customHeight="1">
      <c r="A23" s="286" t="s">
        <v>35</v>
      </c>
      <c r="B23" s="272"/>
      <c r="C23" s="48" t="str">
        <f>$C$31</f>
        <v>Reason for Question</v>
      </c>
      <c r="D23" s="48" t="str">
        <f>$D$31</f>
        <v>Follow-up Inquiries/Responses</v>
      </c>
      <c r="E23" s="28"/>
      <c r="F23" s="20"/>
      <c r="G23" s="20"/>
      <c r="H23" s="20"/>
      <c r="I23" s="20"/>
      <c r="J23" s="20"/>
      <c r="K23" s="20"/>
      <c r="L23" s="20"/>
      <c r="M23" s="20"/>
      <c r="N23" s="20"/>
      <c r="O23" s="20"/>
      <c r="P23" s="20"/>
      <c r="Q23" s="20"/>
      <c r="R23" s="20"/>
      <c r="S23" s="20"/>
      <c r="T23" s="20"/>
      <c r="U23" s="20"/>
      <c r="V23" s="20"/>
      <c r="W23" s="20"/>
      <c r="X23" s="20"/>
      <c r="Y23" s="20"/>
    </row>
    <row r="24" spans="1:25" ht="96.75" customHeight="1">
      <c r="A24" s="30" t="str">
        <f>'HECVAT - Lite | Vendor Response'!A25</f>
        <v>COMP-01</v>
      </c>
      <c r="B24" s="30" t="str">
        <f>VLOOKUP(A24,Questions!B$3:C$95,2,FALSE)</f>
        <v>Describe your organization’s business background and ownership structure, including all parent and subsidiary relationships.</v>
      </c>
      <c r="C24" s="63" t="str">
        <f>VLOOKUP($A24,Questions!$B$3:$I$95,7,FALSE)</f>
        <v>Defining scale of company (support, resources, skillsets), general information about the organization that may be concerning.</v>
      </c>
      <c r="D24" s="63" t="str">
        <f>VLOOKUP($A24,Questions!$B$3:$I$95,8,FALSE)</f>
        <v>Follow-up responses to this one are normally unique to their response. Vague answers here usually result in some footprinting of a vendor to determine their "reputation."</v>
      </c>
      <c r="E24" s="28"/>
      <c r="F24" s="20"/>
      <c r="G24" s="20"/>
      <c r="H24" s="20"/>
      <c r="I24" s="20"/>
      <c r="J24" s="20"/>
      <c r="K24" s="20"/>
      <c r="L24" s="20"/>
      <c r="M24" s="20"/>
      <c r="N24" s="20"/>
      <c r="O24" s="20"/>
      <c r="P24" s="20"/>
      <c r="Q24" s="20"/>
      <c r="R24" s="20"/>
      <c r="S24" s="20"/>
      <c r="T24" s="20"/>
      <c r="U24" s="20"/>
      <c r="V24" s="20"/>
      <c r="W24" s="20"/>
      <c r="X24" s="20"/>
      <c r="Y24" s="20"/>
    </row>
    <row r="25" spans="1:25" ht="102" customHeight="1">
      <c r="A25" s="30" t="str">
        <f>'HECVAT - Lite | Vendor Response'!A26</f>
        <v>COMP-02</v>
      </c>
      <c r="B25" s="30" t="str">
        <f>VLOOKUP(A25,Questions!B$3:C$95,2,FALSE)</f>
        <v>Have you had an unplanned disruption to this product/service in the past 12 months?</v>
      </c>
      <c r="C25" s="63" t="str">
        <f>VLOOKUP($A25,Questions!$B$3:$I$95,7,FALSE)</f>
        <v>We want transparency from the vendor and an honest answer to this question, regardless of the response, is a good step in building trust.</v>
      </c>
      <c r="D25" s="63" t="str">
        <f>VLOOKUP($A25,Questions!$B$3:$I$95,8,FALSE)</f>
        <v>If a vendor says "No," it is taken at face value. If your organization is capable of conducting reconnaissance, it is encouraged. If a vendor has experienced a breach, evaluate the circumstances of the incident and what the vendor has done in response to the breach.</v>
      </c>
      <c r="E25" s="28"/>
      <c r="F25" s="20"/>
      <c r="G25" s="20"/>
      <c r="H25" s="20"/>
      <c r="I25" s="20"/>
      <c r="J25" s="20"/>
      <c r="K25" s="20"/>
      <c r="L25" s="20"/>
      <c r="M25" s="20"/>
      <c r="N25" s="20"/>
      <c r="O25" s="20"/>
      <c r="P25" s="20"/>
      <c r="Q25" s="20"/>
      <c r="R25" s="20"/>
      <c r="S25" s="20"/>
      <c r="T25" s="20"/>
      <c r="U25" s="20"/>
      <c r="V25" s="20"/>
      <c r="W25" s="20"/>
      <c r="X25" s="20"/>
      <c r="Y25" s="20"/>
    </row>
    <row r="26" spans="1:25" ht="133.5" customHeight="1">
      <c r="A26" s="30" t="str">
        <f>'HECVAT - Lite | Vendor Response'!A27</f>
        <v>COMP-03</v>
      </c>
      <c r="B26" s="30" t="str">
        <f>VLOOKUP(A26,Questions!B$3:C$95,2,FALSE)</f>
        <v>Do you have a dedicated Information Security staff or office?</v>
      </c>
      <c r="C26" s="63" t="str">
        <f>VLOOKUP($A26,Questions!$B$3:$I$95,7,FALSE)</f>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v>
      </c>
      <c r="D26" s="63" t="str">
        <f>VLOOKUP($A26,Questions!$B$3:$I$95,8,FALSE)</f>
        <v>Vague responses to this question should be investigated further. Vendors without dedicated security personnel commonly have no security or security is embedded or dual-homed within operations (administrators). Ask about separation of duties, principle of least privilege, etc. There are many ways to get additional program state information from the vendor.</v>
      </c>
      <c r="E26" s="154"/>
      <c r="F26" s="56"/>
      <c r="G26" s="56"/>
      <c r="H26" s="56"/>
      <c r="I26" s="56"/>
      <c r="J26" s="56"/>
      <c r="K26" s="56"/>
      <c r="L26" s="56"/>
      <c r="M26" s="56"/>
      <c r="N26" s="56"/>
      <c r="O26" s="56"/>
      <c r="P26" s="56"/>
      <c r="Q26" s="56"/>
      <c r="R26" s="56"/>
      <c r="S26" s="56"/>
      <c r="T26" s="56"/>
      <c r="U26" s="56"/>
      <c r="V26" s="56"/>
      <c r="W26" s="56"/>
      <c r="X26" s="56"/>
      <c r="Y26" s="56"/>
    </row>
    <row r="27" spans="1:25" ht="113.25" customHeight="1">
      <c r="A27" s="30" t="str">
        <f>'HECVAT - Lite | Vendor Response'!A28</f>
        <v>COMP-04</v>
      </c>
      <c r="B27" s="30" t="str">
        <f>VLOOKUP(A27,Questions!B$3:C$95,2,FALSE)</f>
        <v>Do you have a dedicated Software and System Development team(s)? (e.g., Customer Support, Implementation, Product Management, etc.)</v>
      </c>
      <c r="C27" s="63" t="str">
        <f>VLOOKUP($A27,Questions!$B$3:$I$95,7,FALSE)</f>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v>
      </c>
      <c r="D27" s="63" t="str">
        <f>VLOOKUP($A27,Questions!$B$3:$I$95,8,FALSE)</f>
        <v>Follow-up inquiries for vendor team strategies will be unique to your institution and may depend on the underlying infrastructures needed to support a system for your specific use case.</v>
      </c>
      <c r="E27" s="155"/>
      <c r="F27" s="156"/>
      <c r="G27" s="156"/>
      <c r="H27" s="156"/>
      <c r="I27" s="156"/>
      <c r="J27" s="156"/>
      <c r="K27" s="156"/>
      <c r="L27" s="156"/>
      <c r="M27" s="156"/>
      <c r="N27" s="156"/>
      <c r="O27" s="156"/>
      <c r="P27" s="156"/>
      <c r="Q27" s="156"/>
      <c r="R27" s="156"/>
      <c r="S27" s="156"/>
      <c r="T27" s="156"/>
      <c r="U27" s="156"/>
      <c r="V27" s="156"/>
      <c r="W27" s="156"/>
      <c r="X27" s="156"/>
      <c r="Y27" s="156"/>
    </row>
    <row r="28" spans="1:25" ht="73.5" customHeight="1">
      <c r="A28" s="30" t="str">
        <f>'HECVAT - Lite | Vendor Response'!A29</f>
        <v>COMP-05</v>
      </c>
      <c r="B28" s="30" t="str">
        <f>VLOOKUP(A28,Questions!B$3:C$95,2,FALSE)</f>
        <v>Does your product process protected health information (PHI) or any data covered by the Health Insurance Portability and Accountability Act?</v>
      </c>
      <c r="C28" s="63" t="str">
        <f>VLOOKUP($A28,Questions!$B$3:$I$95,7,FALSE)</f>
        <v>Responses to this question may indicate the presence of PHI data in the vended product.</v>
      </c>
      <c r="D28" s="63" t="str">
        <f>VLOOKUP($A28,Questions!$B$3:$I$95,8,FALSE)</f>
        <v>Determine if the HECVAT Lite is appropriate for assessing products hosting and/or interacting with PHI. HECVAT Full may be more appropriate, depending on your risk tolerance and use case.</v>
      </c>
      <c r="E28" s="28"/>
      <c r="F28" s="20"/>
      <c r="G28" s="20"/>
      <c r="H28" s="20"/>
      <c r="I28" s="20"/>
      <c r="J28" s="20"/>
      <c r="K28" s="20"/>
      <c r="L28" s="20"/>
      <c r="M28" s="20"/>
      <c r="N28" s="20"/>
      <c r="O28" s="20"/>
      <c r="P28" s="20"/>
      <c r="Q28" s="20"/>
      <c r="R28" s="20"/>
      <c r="S28" s="20"/>
      <c r="T28" s="20"/>
      <c r="U28" s="20"/>
      <c r="V28" s="20"/>
      <c r="W28" s="20"/>
      <c r="X28" s="20"/>
      <c r="Y28" s="20"/>
    </row>
    <row r="29" spans="1:25" ht="114.75" customHeight="1">
      <c r="A29" s="30" t="str">
        <f>'HECVAT - Lite | Vendor Response'!A30</f>
        <v>COMP-06</v>
      </c>
      <c r="B29" s="30" t="str">
        <f>VLOOKUP(A29,Questions!B$3:C$95,2,FALSE)</f>
        <v>Will data regulated by PCI DSS reside in the vended product?</v>
      </c>
      <c r="C29" s="63" t="str">
        <f>VLOOKUP($A29,Questions!$B$3:$I$95,7,FALSE)</f>
        <v>Responses to this question may indicate the presence of PCI DSS regulated data in the vended product.</v>
      </c>
      <c r="D29" s="63" t="str">
        <f>VLOOKUP($A29,Questions!$B$3:$I$95,8,FALSE)</f>
        <v>Determine if the HECVAT Lite is appropriate for assessing products hosting and/or interacting with PCI DSS regulated data. HECVAT Full may be more appropriate, depending on your risk tolerance and use case.</v>
      </c>
      <c r="E29" s="28" t="s">
        <v>257</v>
      </c>
      <c r="F29" s="20"/>
      <c r="G29" s="20"/>
      <c r="H29" s="20"/>
      <c r="I29" s="20"/>
      <c r="J29" s="20"/>
      <c r="K29" s="20"/>
      <c r="L29" s="20"/>
      <c r="M29" s="20"/>
      <c r="N29" s="20"/>
      <c r="O29" s="20"/>
      <c r="P29" s="20"/>
      <c r="Q29" s="20"/>
      <c r="R29" s="20"/>
      <c r="S29" s="20"/>
      <c r="T29" s="20"/>
      <c r="U29" s="20"/>
      <c r="V29" s="20"/>
      <c r="W29" s="20"/>
      <c r="X29" s="20"/>
      <c r="Y29" s="20"/>
    </row>
    <row r="30" spans="1:25" ht="114.75" customHeight="1">
      <c r="A30" s="30" t="str">
        <f>'HECVAT - Lite | Vendor Response'!A31</f>
        <v>COMP-07</v>
      </c>
      <c r="B30" s="30" t="str">
        <f>VLOOKUP(A30,Questions!B$3:C$95,2,FALSE)</f>
        <v>Use this area to share information about your environment that will assist those who are assessing your company data security program.</v>
      </c>
      <c r="C30" s="63" t="str">
        <f>VLOOKUP($A30,Questions!$B$3:$I$95,7,FALSE)</f>
        <v>For the 20% that HECVAT may not cover, this gives the vendor a chance to support their other responses. Beware when this area is populated with sales hype or other irrelevant information. Thorough documentation, supporting evidence, and/or robust responses go a long way in building trust in this assessment process.</v>
      </c>
      <c r="D30" s="63" t="str">
        <f>VLOOKUP($A30,Questions!$B$3:$I$95,8,FALSE)</f>
        <v>This is a freebie to help the vendor state their case. If a vendor does not add anything here (or it is just sales stuff), we can assume it was filled out by a sales engineer and questions will be evaluated with higher scrutiny.</v>
      </c>
      <c r="E30" s="32" t="s">
        <v>258</v>
      </c>
      <c r="F30" s="20"/>
      <c r="G30" s="20"/>
      <c r="H30" s="20"/>
      <c r="I30" s="20"/>
      <c r="J30" s="20"/>
      <c r="K30" s="20"/>
      <c r="L30" s="20"/>
      <c r="M30" s="20"/>
      <c r="N30" s="20"/>
      <c r="O30" s="20"/>
      <c r="P30" s="20"/>
      <c r="Q30" s="20"/>
      <c r="R30" s="20"/>
      <c r="S30" s="20"/>
      <c r="T30" s="20"/>
      <c r="U30" s="20"/>
      <c r="V30" s="20"/>
      <c r="W30" s="20"/>
      <c r="X30" s="20"/>
      <c r="Y30" s="20"/>
    </row>
    <row r="31" spans="1:25" ht="36" customHeight="1">
      <c r="A31" s="286" t="s">
        <v>33</v>
      </c>
      <c r="B31" s="272"/>
      <c r="C31" s="48" t="s">
        <v>259</v>
      </c>
      <c r="D31" s="48" t="s">
        <v>260</v>
      </c>
      <c r="E31" s="28"/>
      <c r="F31" s="20"/>
      <c r="G31" s="20"/>
      <c r="H31" s="20"/>
      <c r="I31" s="20"/>
      <c r="J31" s="20"/>
      <c r="K31" s="20"/>
      <c r="L31" s="20"/>
      <c r="M31" s="20"/>
      <c r="N31" s="20"/>
      <c r="O31" s="20"/>
      <c r="P31" s="20"/>
      <c r="Q31" s="20"/>
      <c r="R31" s="20"/>
      <c r="S31" s="20"/>
      <c r="T31" s="20"/>
      <c r="U31" s="20"/>
      <c r="V31" s="20"/>
      <c r="W31" s="20"/>
      <c r="X31" s="20"/>
      <c r="Y31" s="20"/>
    </row>
    <row r="32" spans="1:25" ht="64.5" customHeight="1">
      <c r="A32" s="30" t="str">
        <f>'HECVAT - Lite | Vendor Response'!A33</f>
        <v>DOCU-01</v>
      </c>
      <c r="B32" s="30" t="str">
        <f>VLOOKUP(A32,Questions!B$3:C$95,2,FALSE)</f>
        <v>Have you undergone a SSAE 18 / SOC 2 audit?</v>
      </c>
      <c r="C32" s="63" t="str">
        <f>VLOOKUP($A32,Questions!$B$3:$I$95,7,FALSE)</f>
        <v>Standard documentation, relevant to institutions requiring a vendor to undergo SSAE 18 audits.</v>
      </c>
      <c r="D32" s="63" t="str">
        <f>VLOOKUP($A32,Questions!$B$3:$I$95,8,FALSE)</f>
        <v>Follow-up inquiries for SSAE 18 content will be institution/implementation specific.</v>
      </c>
      <c r="E32" s="28"/>
      <c r="F32" s="20"/>
      <c r="G32" s="20"/>
      <c r="H32" s="20"/>
      <c r="I32" s="20"/>
      <c r="J32" s="20"/>
      <c r="K32" s="20"/>
      <c r="L32" s="20"/>
      <c r="M32" s="20"/>
      <c r="N32" s="20"/>
      <c r="O32" s="20"/>
      <c r="P32" s="20"/>
      <c r="Q32" s="20"/>
      <c r="R32" s="20"/>
      <c r="S32" s="20"/>
      <c r="T32" s="20"/>
      <c r="U32" s="20"/>
      <c r="V32" s="20"/>
      <c r="W32" s="20"/>
      <c r="X32" s="20"/>
      <c r="Y32" s="20"/>
    </row>
    <row r="33" spans="1:25" ht="63.75" customHeight="1">
      <c r="A33" s="30" t="str">
        <f>'HECVAT - Lite | Vendor Response'!A34</f>
        <v>DOCU-02</v>
      </c>
      <c r="B33" s="30" t="str">
        <f>VLOOKUP(A33,Questions!B$3:C$95,2,FALSE)</f>
        <v>Have you completed the Cloud Security Alliance (CSA) CAIQ?</v>
      </c>
      <c r="C33" s="63" t="str">
        <f>VLOOKUP($A33,Questions!$B$3:$I$95,7,FALSE)</f>
        <v>Many vendors have populated a CAIQ or at least a self-assessment. Although lacking in some areas important to higher education, these documents are useful for supplemental assessment.</v>
      </c>
      <c r="D33" s="63" t="str">
        <f>VLOOKUP($A33,Questions!$B$3:$I$95,8,FALSE)</f>
        <v>Follow-up inquiries for CSA content will be institution/implementation specific.</v>
      </c>
      <c r="E33" s="28"/>
      <c r="F33" s="20"/>
      <c r="G33" s="20"/>
      <c r="H33" s="20"/>
      <c r="I33" s="20"/>
      <c r="J33" s="20"/>
      <c r="K33" s="20"/>
      <c r="L33" s="20"/>
      <c r="M33" s="20"/>
      <c r="N33" s="20"/>
      <c r="O33" s="20"/>
      <c r="P33" s="20"/>
      <c r="Q33" s="20"/>
      <c r="R33" s="20"/>
      <c r="S33" s="20"/>
      <c r="T33" s="20"/>
      <c r="U33" s="20"/>
      <c r="V33" s="20"/>
      <c r="W33" s="20"/>
      <c r="X33" s="20"/>
      <c r="Y33" s="20"/>
    </row>
    <row r="34" spans="1:25" ht="63.75" customHeight="1">
      <c r="A34" s="30" t="str">
        <f>'HECVAT - Lite | Vendor Response'!A35</f>
        <v>DOCU-03</v>
      </c>
      <c r="B34" s="30" t="str">
        <f>VLOOKUP(A34,Questions!B$3:C$95,2,FALSE)</f>
        <v>Have you received the Cloud Security Alliance STAR certification?</v>
      </c>
      <c r="C34" s="63" t="str">
        <f>VLOOKUP($A34,Questions!$B$3:$I$95,7,FALSE)</f>
        <v>If a vendor is STAR certified, vendor responses can theoretically be more trusted since CSA has verified their responses. Trust, but verify for yourself, as needed.</v>
      </c>
      <c r="D34" s="63" t="str">
        <f>VLOOKUP($A34,Questions!$B$3:$I$95,8,FALSE)</f>
        <v>If STAR certification is important to your institution you may have specific follow-up details for documentation purposes.</v>
      </c>
      <c r="E34" s="28"/>
      <c r="F34" s="20"/>
      <c r="G34" s="20"/>
      <c r="H34" s="20"/>
      <c r="I34" s="20"/>
      <c r="J34" s="20"/>
      <c r="K34" s="20"/>
      <c r="L34" s="20"/>
      <c r="M34" s="20"/>
      <c r="N34" s="20"/>
      <c r="O34" s="20"/>
      <c r="P34" s="20"/>
      <c r="Q34" s="20"/>
      <c r="R34" s="20"/>
      <c r="S34" s="20"/>
      <c r="T34" s="20"/>
      <c r="U34" s="20"/>
      <c r="V34" s="20"/>
      <c r="W34" s="20"/>
      <c r="X34" s="20"/>
      <c r="Y34" s="20"/>
    </row>
    <row r="35" spans="1:25" ht="120.75" customHeight="1">
      <c r="A35" s="30" t="str">
        <f>'HECVAT - Lite | Vendor Response'!A36</f>
        <v>DOCU-04</v>
      </c>
      <c r="B35" s="30" t="str">
        <f>VLOOKUP(A35,Questions!B$3:C$95,2,FALSE)</f>
        <v>Do you conform with a specific industry standard security framework? (e.g., NIST Cybersecurity Framework, CIS Controls, ISO 27001, etc.)</v>
      </c>
      <c r="C35" s="63" t="str">
        <f>VLOOKUP($A35,Questions!$B$3:$I$95,7,FALSE)</f>
        <v>The details of the standard are not the focus here; it is the fact that a vendor builds their environment around a standard and that they continually evaluate and assess their security programs.</v>
      </c>
      <c r="D35" s="63" t="str">
        <f>VLOOKUP($A35,Questions!$B$3:$I$95,8,FALSE)</f>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v>
      </c>
      <c r="E35" s="28"/>
      <c r="F35" s="20"/>
      <c r="G35" s="20"/>
      <c r="H35" s="20"/>
      <c r="I35" s="20"/>
      <c r="J35" s="20"/>
      <c r="K35" s="20"/>
      <c r="L35" s="20"/>
      <c r="M35" s="20"/>
      <c r="N35" s="20"/>
      <c r="O35" s="20"/>
      <c r="P35" s="20"/>
      <c r="Q35" s="20"/>
      <c r="R35" s="20"/>
      <c r="S35" s="20"/>
      <c r="T35" s="20"/>
      <c r="U35" s="20"/>
      <c r="V35" s="20"/>
      <c r="W35" s="20"/>
      <c r="X35" s="20"/>
      <c r="Y35" s="20"/>
    </row>
    <row r="36" spans="1:25" ht="63.75" customHeight="1">
      <c r="A36" s="30" t="str">
        <f>'HECVAT - Lite | Vendor Response'!A37</f>
        <v>DOCU-05</v>
      </c>
      <c r="B36" s="30" t="str">
        <f>VLOOKUP(A36,Questions!B$3:C$95,2,FALSE)</f>
        <v>Can the systems that hold the institution's data be compliant with NIST SP 800-171 and/or CMMC Level 2 standards?</v>
      </c>
      <c r="C36" s="63" t="str">
        <f>VLOOKUP($A36,Questions!$B$3:$I$95,7,FALSE)</f>
        <v>For institutions that collaborate with the United States government, FISMA compliance may be required.</v>
      </c>
      <c r="D36" s="63" t="str">
        <f>VLOOKUP($A36,Questions!$B$3:$I$95,8,FALSE)</f>
        <v>Follow-up inquiries for FISMA compliance will be institution/implementation specific.</v>
      </c>
      <c r="E36" s="28"/>
      <c r="F36" s="20"/>
      <c r="G36" s="20"/>
      <c r="H36" s="20"/>
      <c r="I36" s="20"/>
      <c r="J36" s="20"/>
      <c r="K36" s="20"/>
      <c r="L36" s="20"/>
      <c r="M36" s="20"/>
      <c r="N36" s="20"/>
      <c r="O36" s="20"/>
      <c r="P36" s="20"/>
      <c r="Q36" s="20"/>
      <c r="R36" s="20"/>
      <c r="S36" s="20"/>
      <c r="T36" s="20"/>
      <c r="U36" s="20"/>
      <c r="V36" s="20"/>
      <c r="W36" s="20"/>
      <c r="X36" s="20"/>
      <c r="Y36" s="20"/>
    </row>
    <row r="37" spans="1:25" ht="113.25" customHeight="1">
      <c r="A37" s="30" t="str">
        <f>'HECVAT - Lite | Vendor Response'!A38</f>
        <v>DOCU-06</v>
      </c>
      <c r="B37" s="30" t="str">
        <f>VLOOKUP(A37,Questions!B$3:C$95,2,FALSE)</f>
        <v>Can you provide overall system and/or application architecture diagrams including a full description of the data flow for all components of the system?</v>
      </c>
      <c r="C37" s="63" t="str">
        <f>VLOOKUP($A37,Questions!$B$3:$I$95,7,FALSE)</f>
        <v>Many systems can be used a variety of ways. We want these implementation type diagrams so that we can understand the "real" use of the product.</v>
      </c>
      <c r="D37" s="63" t="str">
        <f>VLOOKUP($A37,Questions!$B$3:$I$95,8,FALSE)</f>
        <v>Additional requests for documentation are made when other parts of the HECVAT are insufficient. Although helpful, many vendors do not provide supporting documentation. We try to be specific with our follow-up questions so that vendors understand we are not looking for 20-50 page whitepapers (sales documentation).</v>
      </c>
      <c r="E37" s="28"/>
      <c r="F37" s="20"/>
      <c r="G37" s="20"/>
      <c r="H37" s="20"/>
      <c r="I37" s="20"/>
      <c r="J37" s="20"/>
      <c r="K37" s="20"/>
      <c r="L37" s="20"/>
      <c r="M37" s="20"/>
      <c r="N37" s="20"/>
      <c r="O37" s="20"/>
      <c r="P37" s="20"/>
      <c r="Q37" s="20"/>
      <c r="R37" s="20"/>
      <c r="S37" s="20"/>
      <c r="T37" s="20"/>
      <c r="U37" s="20"/>
      <c r="V37" s="20"/>
      <c r="W37" s="20"/>
      <c r="X37" s="20"/>
      <c r="Y37" s="20"/>
    </row>
    <row r="38" spans="1:25" ht="96" customHeight="1">
      <c r="A38" s="30" t="s">
        <v>127</v>
      </c>
      <c r="B38" s="30" t="str">
        <f>VLOOKUP(A38,Questions!B$3:C$95,2,FALSE)</f>
        <v>Does your organization have a data privacy policy?</v>
      </c>
      <c r="C38" s="63" t="str">
        <f>VLOOKUP($A38,Questions!$B$3:$I$95,7,FALSE)</f>
        <v>Managing and protecting institutional data is the reason organizations perform security and risk assessments. Privacy policies outline how vendors will obtain, use, share, and protect institutional data and, as such, should be robust in its language. Beware of vaguely worded privacy policies.</v>
      </c>
      <c r="D38" s="63" t="str">
        <f>VLOOKUP($A38,Questions!$B$3:$I$95,8,FALSE)</f>
        <v>Inquire about any privacy language the vendor may have. It may not be ideal, but there may be something available to assess or enough to have your legal counsel or policy/privacy professionals review.</v>
      </c>
      <c r="E38" s="28"/>
      <c r="F38" s="20"/>
      <c r="G38" s="20"/>
      <c r="H38" s="20"/>
      <c r="I38" s="20"/>
      <c r="J38" s="20"/>
      <c r="K38" s="20"/>
      <c r="L38" s="20"/>
      <c r="M38" s="20"/>
      <c r="N38" s="20"/>
      <c r="O38" s="20"/>
      <c r="P38" s="20"/>
      <c r="Q38" s="20"/>
      <c r="R38" s="20"/>
      <c r="S38" s="20"/>
      <c r="T38" s="20"/>
      <c r="U38" s="20"/>
      <c r="V38" s="20"/>
      <c r="W38" s="20"/>
      <c r="X38" s="20"/>
      <c r="Y38" s="20"/>
    </row>
    <row r="39" spans="1:25" ht="132" customHeight="1">
      <c r="A39" s="30" t="s">
        <v>128</v>
      </c>
      <c r="B39" s="30" t="str">
        <f>VLOOKUP(A39,Questions!B$3:C$95,2,FALSE)</f>
        <v>Do you have a documented, and currently implemented, employee onboarding and offboarding policy?</v>
      </c>
      <c r="C39" s="63" t="str">
        <f>VLOOKUP($A39,Questions!$B$3:$I$95,7,FALSE)</f>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v>
      </c>
      <c r="D39" s="63" t="str">
        <f>VLOOKUP($A39,Questions!$B$3:$I$95,8,FALSE)</f>
        <v>Unsatisfactory answers should be met with questions about access control authority, roles and responsibilities (of access grantors), administrative privileges within the vendor's infrastructure(s), etc.</v>
      </c>
      <c r="E39" s="28"/>
      <c r="F39" s="20"/>
      <c r="G39" s="20"/>
      <c r="H39" s="20"/>
      <c r="I39" s="20"/>
      <c r="J39" s="20"/>
      <c r="K39" s="20"/>
      <c r="L39" s="20"/>
      <c r="M39" s="20"/>
      <c r="N39" s="20"/>
      <c r="O39" s="20"/>
      <c r="P39" s="20"/>
      <c r="Q39" s="20"/>
      <c r="R39" s="20"/>
      <c r="S39" s="20"/>
      <c r="T39" s="20"/>
      <c r="U39" s="20"/>
      <c r="V39" s="20"/>
      <c r="W39" s="20"/>
      <c r="X39" s="20"/>
      <c r="Y39" s="20"/>
    </row>
    <row r="40" spans="1:25" ht="96" customHeight="1">
      <c r="A40" s="30" t="s">
        <v>129</v>
      </c>
      <c r="B40" s="30" t="str">
        <f>VLOOKUP(A40,Questions!B$3:C$95,2,FALSE)</f>
        <v>Do you have a well-documented Business Continuity Plan (BCP) that is tested annually?</v>
      </c>
      <c r="C40" s="63" t="str">
        <f>VLOOKUP($A40,Questions!$B$3:$I$95,7,FALSE)</f>
        <v>It is expected that a vendor will maintain an accurate BCP and for it to be tested at a regular interval. Any variance to this should be clearly explained. A vendor's response to this question can reveal the value that they place on testing their BCP (and possibly other aspects of their programs).</v>
      </c>
      <c r="D40" s="63" t="str">
        <f>VLOOKUP($A40,Questions!$B$3:$I$95,8,FALSE)</f>
        <v>If the vendor does not have a BCP, point them to https://www.sans.org/reading-room/whitepapers/recovery/business-continuity-planning-concept-operations-1653</v>
      </c>
      <c r="E40" s="28"/>
      <c r="F40" s="20"/>
      <c r="G40" s="20"/>
      <c r="H40" s="20"/>
      <c r="I40" s="20"/>
      <c r="J40" s="20"/>
      <c r="K40" s="20"/>
      <c r="L40" s="20"/>
      <c r="M40" s="20"/>
      <c r="N40" s="20"/>
      <c r="O40" s="20"/>
      <c r="P40" s="20"/>
      <c r="Q40" s="20"/>
      <c r="R40" s="20"/>
      <c r="S40" s="20"/>
      <c r="T40" s="20"/>
      <c r="U40" s="20"/>
      <c r="V40" s="20"/>
      <c r="W40" s="20"/>
      <c r="X40" s="20"/>
      <c r="Y40" s="20"/>
    </row>
    <row r="41" spans="1:25" ht="120" customHeight="1">
      <c r="A41" s="30" t="s">
        <v>131</v>
      </c>
      <c r="B41" s="30" t="str">
        <f>VLOOKUP(A41,Questions!B$3:C$95,2,FALSE)</f>
        <v>Do you have a well-documented Disaster Recovery Plan (DRP) that is tested annually?</v>
      </c>
      <c r="C41" s="63" t="str">
        <f>VLOOKUP($A41,Questions!$B$3:$I$95,7,FALSE)</f>
        <v>It is expected that a vendor will maintain an accurate DRP and for it to be tested at a regular interval. Testing a DRP is an important action that improves the efficiency and accuracy of a vendor's recovery plans. Vague responses to this question should be met with concern and appropriate follow-up, based on your institutions risk tolerance.</v>
      </c>
      <c r="D41" s="63" t="str">
        <f>VLOOKUP($A41,Questions!$B$3:$I$95,8,FALSE)</f>
        <v>If the vendor does not have a DRP, point them to https://www.sans.org/reading-room/whitepapers/recovery/disaster-recovery-plan-1164</v>
      </c>
      <c r="E41" s="28"/>
      <c r="F41" s="20"/>
      <c r="G41" s="20"/>
      <c r="H41" s="20"/>
      <c r="I41" s="20"/>
      <c r="J41" s="20"/>
      <c r="K41" s="20"/>
      <c r="L41" s="20"/>
      <c r="M41" s="20"/>
      <c r="N41" s="20"/>
      <c r="O41" s="20"/>
      <c r="P41" s="20"/>
      <c r="Q41" s="20"/>
      <c r="R41" s="20"/>
      <c r="S41" s="20"/>
      <c r="T41" s="20"/>
      <c r="U41" s="20"/>
      <c r="V41" s="20"/>
      <c r="W41" s="20"/>
      <c r="X41" s="20"/>
      <c r="Y41" s="20"/>
    </row>
    <row r="42" spans="1:25" ht="120" customHeight="1">
      <c r="A42" s="30" t="s">
        <v>133</v>
      </c>
      <c r="B42" s="30" t="str">
        <f>VLOOKUP(A42,Questions!B$3:C$95,2,FALSE)</f>
        <v>Do you have a documented change management process?</v>
      </c>
      <c r="C42" s="63" t="str">
        <f>VLOOKUP($A42,Questions!$B$3:$I$95,7,FALSE)</f>
        <v>The lack of a change management function is indicative of immature program processes. Answers to this question can provide insight into how well their responses (on the HECVAT) represent their actual environment(s).</v>
      </c>
      <c r="D42" s="63" t="str">
        <f>VLOOKUP($A42,Questions!$B$3:$I$95,8,FALSE)</f>
        <v>If a weak response is given to this answer, response scrutiny should be increased. Questions about configuration management, system authority, and documentation are appropriate.</v>
      </c>
      <c r="E42" s="28"/>
      <c r="F42" s="20"/>
      <c r="G42" s="20"/>
      <c r="H42" s="20"/>
      <c r="I42" s="20"/>
      <c r="J42" s="20"/>
      <c r="K42" s="20"/>
      <c r="L42" s="20"/>
      <c r="M42" s="20"/>
      <c r="N42" s="20"/>
      <c r="O42" s="20"/>
      <c r="P42" s="20"/>
      <c r="Q42" s="20"/>
      <c r="R42" s="20"/>
      <c r="S42" s="20"/>
      <c r="T42" s="20"/>
      <c r="U42" s="20"/>
      <c r="V42" s="20"/>
      <c r="W42" s="20"/>
      <c r="X42" s="20"/>
      <c r="Y42" s="20"/>
    </row>
    <row r="43" spans="1:25" ht="120" customHeight="1">
      <c r="A43" s="30" t="s">
        <v>134</v>
      </c>
      <c r="B43" s="30" t="str">
        <f>VLOOKUP(A43,Questions!B$3:C$95,2,FALSE)</f>
        <v>Has a VPAT or ACR been created or updated for the product and version under consideration within the past year?</v>
      </c>
      <c r="C43" s="63" t="str">
        <f>VLOOKUP($A43,Questions!$B$3:$I$95,7,FALSE)</f>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v>
      </c>
      <c r="D43" s="63" t="str">
        <f>VLOOKUP($A43,Questions!$B$3:$I$95,8,FALSE)</f>
        <v>Cross-reference Accessibility Conformance Reports (ACR) with any answers from ITAC-04 about product roadmaps for accessibility improvements.</v>
      </c>
      <c r="E43" s="28"/>
      <c r="F43" s="20"/>
      <c r="G43" s="20"/>
      <c r="H43" s="20"/>
      <c r="I43" s="20"/>
      <c r="J43" s="20"/>
      <c r="K43" s="20"/>
      <c r="L43" s="20"/>
      <c r="M43" s="20"/>
      <c r="N43" s="20"/>
      <c r="O43" s="20"/>
      <c r="P43" s="20"/>
      <c r="Q43" s="20"/>
      <c r="R43" s="20"/>
      <c r="S43" s="20"/>
      <c r="T43" s="20"/>
      <c r="U43" s="20"/>
      <c r="V43" s="20"/>
      <c r="W43" s="20"/>
      <c r="X43" s="20"/>
      <c r="Y43" s="20"/>
    </row>
    <row r="44" spans="1:25" ht="96" customHeight="1">
      <c r="A44" s="30" t="s">
        <v>135</v>
      </c>
      <c r="B44" s="30" t="str">
        <f>VLOOKUP(A44,Questions!B$3:C$95,2,FALSE)</f>
        <v>Do you have documentation to support the accessibility features of your product?</v>
      </c>
      <c r="C44" s="63" t="str">
        <f>VLOOKUP($A44,Questions!$B$3:$I$95,7,FALSE)</f>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v>
      </c>
      <c r="D44" s="63" t="str">
        <f>VLOOKUP($A44,Questions!$B$3:$I$95,8,FALSE)</f>
        <v>If specific configurations, settings, themes, author guides or instructions are needed to ensure accessibility, are instructions on how to do so provided for administrators and end users?</v>
      </c>
      <c r="E44" s="32" t="s">
        <v>258</v>
      </c>
      <c r="F44" s="20"/>
      <c r="G44" s="20"/>
      <c r="H44" s="20"/>
      <c r="I44" s="20"/>
      <c r="J44" s="20"/>
      <c r="K44" s="20"/>
      <c r="L44" s="20"/>
      <c r="M44" s="20"/>
      <c r="N44" s="20"/>
      <c r="O44" s="20"/>
      <c r="P44" s="20"/>
      <c r="Q44" s="20"/>
      <c r="R44" s="20"/>
      <c r="S44" s="20"/>
      <c r="T44" s="20"/>
      <c r="U44" s="20"/>
      <c r="V44" s="20"/>
      <c r="W44" s="20"/>
      <c r="X44" s="20"/>
      <c r="Y44" s="20"/>
    </row>
    <row r="45" spans="1:25" ht="36.75" customHeight="1">
      <c r="A45" s="286" t="s">
        <v>150</v>
      </c>
      <c r="B45" s="272"/>
      <c r="C45" s="48" t="str">
        <f>$C$31</f>
        <v>Reason for Question</v>
      </c>
      <c r="D45" s="48" t="str">
        <f>$D$31</f>
        <v>Follow-up Inquiries/Responses</v>
      </c>
      <c r="E45" s="154"/>
      <c r="F45" s="56"/>
      <c r="G45" s="56"/>
      <c r="H45" s="56"/>
      <c r="I45" s="56"/>
      <c r="J45" s="56"/>
      <c r="K45" s="56"/>
      <c r="L45" s="56"/>
      <c r="M45" s="56"/>
      <c r="N45" s="56"/>
      <c r="O45" s="56"/>
      <c r="P45" s="57"/>
      <c r="Q45" s="57"/>
      <c r="R45" s="57"/>
      <c r="S45" s="57"/>
      <c r="T45" s="57"/>
      <c r="U45" s="57"/>
      <c r="V45" s="57"/>
      <c r="W45" s="57"/>
      <c r="X45" s="57"/>
      <c r="Y45" s="57"/>
    </row>
    <row r="46" spans="1:25" ht="100.5" customHeight="1">
      <c r="A46" s="30" t="s">
        <v>137</v>
      </c>
      <c r="B46" s="30" t="str">
        <f>VLOOKUP(A46,Questions!B$3:C$95,2,FALSE)</f>
        <v>Has a third-party expert conducted an accessibility audit of the most recent version of your product?</v>
      </c>
      <c r="C46" s="63" t="str">
        <f>VLOOKUP($A46,Questions!$B$3:$I$95,7,FALSE)</f>
        <v>Many vendors rely on their internal product knowledge and history to complete accessibility self-assessments of their own product rather than utilizing up-to-date, validated testing. Use of an expert, external specialist provides a more robust assessment of the product.</v>
      </c>
      <c r="D46" s="63" t="str">
        <f>VLOOKUP($A46,Questions!$B$3:$I$95,8,FALSE)</f>
        <v>One of the most common outcomes of such an audit includes VPAT/ACR referenced in DOCU-12. If a vendor is unfamiliar with the VPAT &lt;https://itic.org/policy/accessibility/vpat&gt; they may learn more at &lt;https://www.section508.gov/sell/vpat&gt;.</v>
      </c>
      <c r="E46" s="154"/>
      <c r="F46" s="56"/>
      <c r="G46" s="56"/>
      <c r="H46" s="56"/>
      <c r="I46" s="56"/>
      <c r="J46" s="56"/>
      <c r="K46" s="56"/>
      <c r="L46" s="56"/>
      <c r="M46" s="56"/>
      <c r="N46" s="56"/>
      <c r="O46" s="56"/>
      <c r="P46" s="57"/>
      <c r="Q46" s="57"/>
      <c r="R46" s="57"/>
      <c r="S46" s="57"/>
      <c r="T46" s="57"/>
      <c r="U46" s="57"/>
      <c r="V46" s="57"/>
      <c r="W46" s="57"/>
      <c r="X46" s="57"/>
      <c r="Y46" s="57"/>
    </row>
    <row r="47" spans="1:25" ht="166.5" customHeight="1">
      <c r="A47" s="30" t="s">
        <v>138</v>
      </c>
      <c r="B47" s="30" t="str">
        <f>VLOOKUP(A47,Questions!B$3:C$95,2,FALSE)</f>
        <v>Do you have a documented and implemented process for verifying accessibility conformance?</v>
      </c>
      <c r="C47" s="63" t="str">
        <f>VLOOKUP($A47,Questions!$B$3:$I$95,7,FALSE)</f>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v>
      </c>
      <c r="D47" s="63" t="str">
        <f>VLOOKUP($A47,Questions!$B$3:$I$95,8,FALSE)</f>
        <v>Follow-up inquiries for IT Accessibility content will be institution/implementation specific.</v>
      </c>
      <c r="E47" s="154"/>
      <c r="F47" s="56"/>
      <c r="G47" s="56"/>
      <c r="H47" s="56"/>
      <c r="I47" s="56"/>
      <c r="J47" s="56"/>
      <c r="K47" s="56"/>
      <c r="L47" s="56"/>
      <c r="M47" s="56"/>
      <c r="N47" s="56"/>
      <c r="O47" s="56"/>
      <c r="P47" s="57"/>
      <c r="Q47" s="57"/>
      <c r="R47" s="57"/>
      <c r="S47" s="57"/>
      <c r="T47" s="57"/>
      <c r="U47" s="57"/>
      <c r="V47" s="57"/>
      <c r="W47" s="57"/>
      <c r="X47" s="57"/>
      <c r="Y47" s="57"/>
    </row>
    <row r="48" spans="1:25" ht="206.25" customHeight="1">
      <c r="A48" s="30" t="s">
        <v>140</v>
      </c>
      <c r="B48" s="30" t="str">
        <f>VLOOKUP(A48,Questions!B$3:C$95,2,FALSE)</f>
        <v>Have you adopted a technical or legal accessibility standard of conformance for the product in question?</v>
      </c>
      <c r="C48" s="63" t="str">
        <f>VLOOKUP($A48,Questions!$B$3:$I$95,7,FALSE)</f>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 including Section 508 &lt;https://www.section508.gov/manage/laws-and-policies&gt; of the Rehabilitation Act (U.S.), EN 301 549 &lt;https://ec.europa.eu/eip/ageing/standards/ict-and-communication/accessibility-and-design-for-all_en.html&gt; (E.U.) etc.</v>
      </c>
      <c r="D48" s="63" t="str">
        <f>VLOOKUP($A48,Questions!$B$3:$I$95,8,FALSE)</f>
        <v xml:space="preserve">If a vendor is unfamiliar with either, they may be directed to learn more about technical &lt;https://www.w3.org/WAI/&gt; or governmental &lt;https://www.section508.gov/&gt; standards for accessibility. </v>
      </c>
      <c r="E48" s="154"/>
      <c r="F48" s="56"/>
      <c r="G48" s="56"/>
      <c r="H48" s="56"/>
      <c r="I48" s="56"/>
      <c r="J48" s="56"/>
      <c r="K48" s="56"/>
      <c r="L48" s="56"/>
      <c r="M48" s="56"/>
      <c r="N48" s="56"/>
      <c r="O48" s="56"/>
      <c r="P48" s="57"/>
      <c r="Q48" s="57"/>
      <c r="R48" s="57"/>
      <c r="S48" s="57"/>
      <c r="T48" s="57"/>
      <c r="U48" s="57"/>
      <c r="V48" s="57"/>
      <c r="W48" s="57"/>
      <c r="X48" s="57"/>
      <c r="Y48" s="57"/>
    </row>
    <row r="49" spans="1:25" ht="103.5" customHeight="1">
      <c r="A49" s="30" t="s">
        <v>142</v>
      </c>
      <c r="B49" s="30" t="str">
        <f>VLOOKUP(A49,Questions!B$3:C$95,2,FALSE)</f>
        <v>Can you provide a current, detailed accessibility roadmap with delivery timelines?</v>
      </c>
      <c r="C49" s="63" t="str">
        <f>VLOOKUP($A49,Questions!$B$3:$I$95,7,FALSE)</f>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v>
      </c>
      <c r="D49" s="63" t="str">
        <f>VLOOKUP($A49,Questions!$B$3:$I$95,8,FALSE)</f>
        <v>Follow-up inquiries for IT Accessibility content will be institution/implementation specific.</v>
      </c>
      <c r="E49" s="154"/>
      <c r="F49" s="56"/>
      <c r="G49" s="56"/>
      <c r="H49" s="56"/>
      <c r="I49" s="56"/>
      <c r="J49" s="56"/>
      <c r="K49" s="56"/>
      <c r="L49" s="56"/>
      <c r="M49" s="56"/>
      <c r="N49" s="56"/>
      <c r="O49" s="56"/>
      <c r="P49" s="57"/>
      <c r="Q49" s="57"/>
      <c r="R49" s="57"/>
      <c r="S49" s="57"/>
      <c r="T49" s="57"/>
      <c r="U49" s="57"/>
      <c r="V49" s="57"/>
      <c r="W49" s="57"/>
      <c r="X49" s="57"/>
      <c r="Y49" s="57"/>
    </row>
    <row r="50" spans="1:25" ht="86.25" customHeight="1">
      <c r="A50" s="30" t="s">
        <v>143</v>
      </c>
      <c r="B50" s="30" t="str">
        <f>VLOOKUP(A50,Questions!B$3:C$95,2,FALSE)</f>
        <v>Do you expect your staff to maintain a current skill set in IT accessibility?</v>
      </c>
      <c r="C50" s="63" t="str">
        <f>VLOOKUP($A50,Questions!$B$3:$I$95,7,FALSE)</f>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v>
      </c>
      <c r="D50" s="63" t="str">
        <f>VLOOKUP($A50,Questions!$B$3:$I$95,8,FALSE)</f>
        <v>Follow-up inquiries for IT Accessibility content will be institution/implementation specific.</v>
      </c>
      <c r="E50" s="154"/>
      <c r="F50" s="56"/>
      <c r="G50" s="56"/>
      <c r="H50" s="56"/>
      <c r="I50" s="56"/>
      <c r="J50" s="56"/>
      <c r="K50" s="56"/>
      <c r="L50" s="56"/>
      <c r="M50" s="56"/>
      <c r="N50" s="56"/>
      <c r="O50" s="56"/>
      <c r="P50" s="57"/>
      <c r="Q50" s="57"/>
      <c r="R50" s="57"/>
      <c r="S50" s="57"/>
      <c r="T50" s="57"/>
      <c r="U50" s="57"/>
      <c r="V50" s="57"/>
      <c r="W50" s="57"/>
      <c r="X50" s="57"/>
      <c r="Y50" s="57"/>
    </row>
    <row r="51" spans="1:25" ht="135" customHeight="1">
      <c r="A51" s="30" t="s">
        <v>144</v>
      </c>
      <c r="B51" s="30" t="str">
        <f>VLOOKUP(A51,Questions!B$3:C$95,2,FALSE)</f>
        <v>Do you have a documented and implemented process for reporting and tracking accessibility issues?</v>
      </c>
      <c r="C51" s="63" t="str">
        <f>VLOOKUP($A51,Questions!$B$3:$I$95,7,FALSE)</f>
        <v>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v>
      </c>
      <c r="D51" s="63" t="str">
        <f>VLOOKUP($A51,Questions!$B$3:$I$95,8,FALSE)</f>
        <v>Follow-up inquiries for IT Accessibility content will be institution/implementation specific.</v>
      </c>
      <c r="E51" s="154"/>
      <c r="F51" s="56"/>
      <c r="G51" s="56"/>
      <c r="H51" s="56"/>
      <c r="I51" s="56"/>
      <c r="J51" s="56"/>
      <c r="K51" s="56"/>
      <c r="L51" s="56"/>
      <c r="M51" s="56"/>
      <c r="N51" s="56"/>
      <c r="O51" s="56"/>
      <c r="P51" s="57"/>
      <c r="Q51" s="57"/>
      <c r="R51" s="57"/>
      <c r="S51" s="57"/>
      <c r="T51" s="57"/>
      <c r="U51" s="57"/>
      <c r="V51" s="57"/>
      <c r="W51" s="57"/>
      <c r="X51" s="57"/>
      <c r="Y51" s="57"/>
    </row>
    <row r="52" spans="1:25" ht="77.25" customHeight="1">
      <c r="A52" s="30" t="s">
        <v>146</v>
      </c>
      <c r="B52" s="30" t="str">
        <f>VLOOKUP(A52,Questions!B$3:C$95,2,FALSE)</f>
        <v>Do you have documented processes and procedures for implementing accessibility into your development lifecycle?</v>
      </c>
      <c r="C52" s="63" t="str">
        <f>VLOOKUP($A52,Questions!$B$3:$I$95,7,FALSE)</f>
        <v xml:space="preserve">This question is designed to understand how accessibility is included in new versions and features of products, particularly with vendors that implement Agile or similar methodologies where software is updated frequently and continuously.
</v>
      </c>
      <c r="D52" s="63" t="str">
        <f>VLOOKUP($A52,Questions!$B$3:$I$95,8,FALSE)</f>
        <v>Follow-up inquiries for IT Accessibility content will be institution/implementation specific.</v>
      </c>
      <c r="E52" s="154"/>
      <c r="F52" s="56"/>
      <c r="G52" s="56"/>
      <c r="H52" s="56"/>
      <c r="I52" s="56"/>
      <c r="J52" s="56"/>
      <c r="K52" s="56"/>
      <c r="L52" s="56"/>
      <c r="M52" s="56"/>
      <c r="N52" s="56"/>
      <c r="O52" s="56"/>
      <c r="P52" s="57"/>
      <c r="Q52" s="57"/>
      <c r="R52" s="57"/>
      <c r="S52" s="57"/>
      <c r="T52" s="57"/>
      <c r="U52" s="57"/>
      <c r="V52" s="57"/>
      <c r="W52" s="57"/>
      <c r="X52" s="57"/>
      <c r="Y52" s="57"/>
    </row>
    <row r="53" spans="1:25" ht="61.5" customHeight="1">
      <c r="A53" s="30" t="s">
        <v>148</v>
      </c>
      <c r="B53" s="30" t="str">
        <f>VLOOKUP(A53,Questions!B$3:C$95,2,FALSE)</f>
        <v>Can all functions of the application or service be performed using only the keyboard?</v>
      </c>
      <c r="C53" s="63" t="str">
        <f>VLOOKUP($A53,Questions!$B$3:$I$95,7,FALSE)</f>
        <v>One critical accessibility requirement is the full use of a product using only the keyboard--no mouse or trackpad. This requirement is easy for a nontechnical or non-accessibility expert to understand and verify.</v>
      </c>
      <c r="D53" s="63" t="str">
        <f>VLOOKUP($A53,Questions!$B$3:$I$95,8,FALSE)</f>
        <v>Follow-up inquiries for IT Accessibility content will be institution/implementation specific.</v>
      </c>
      <c r="E53" s="154"/>
      <c r="F53" s="56"/>
      <c r="G53" s="56"/>
      <c r="H53" s="56"/>
      <c r="I53" s="56"/>
      <c r="J53" s="56"/>
      <c r="K53" s="56"/>
      <c r="L53" s="56"/>
      <c r="M53" s="56"/>
      <c r="N53" s="56"/>
      <c r="O53" s="56"/>
      <c r="P53" s="57"/>
      <c r="Q53" s="57"/>
      <c r="R53" s="57"/>
      <c r="S53" s="57"/>
      <c r="T53" s="57"/>
      <c r="U53" s="57"/>
      <c r="V53" s="57"/>
      <c r="W53" s="57"/>
      <c r="X53" s="57"/>
      <c r="Y53" s="57"/>
    </row>
    <row r="54" spans="1:25" ht="163.5" customHeight="1">
      <c r="A54" s="30" t="s">
        <v>149</v>
      </c>
      <c r="B54" s="30" t="str">
        <f>VLOOKUP(A54,Questions!B$3:C$95,2,FALSE)</f>
        <v>Does your product rely on activating a special "accessibility mode," a "lite version," or accessing an alternate interface for accessibility purposes?</v>
      </c>
      <c r="C54" s="63" t="str">
        <f>VLOOKUP($A54,Questions!$B$3:$I$95,7,FALSE)</f>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v>
      </c>
      <c r="D54" s="63" t="str">
        <f>VLOOKUP($A54,Questions!$B$3:$I$95,8,FALSE)</f>
        <v>Follow-up inquiries for IT Accessibility content will be institution/implementation specific.</v>
      </c>
      <c r="E54" s="32" t="s">
        <v>258</v>
      </c>
      <c r="F54" s="56"/>
      <c r="G54" s="56"/>
      <c r="H54" s="56"/>
      <c r="I54" s="56"/>
      <c r="J54" s="56"/>
      <c r="K54" s="56"/>
      <c r="L54" s="56"/>
      <c r="M54" s="56"/>
      <c r="N54" s="56"/>
      <c r="O54" s="56"/>
      <c r="P54" s="57"/>
      <c r="Q54" s="57"/>
      <c r="R54" s="57"/>
      <c r="S54" s="57"/>
      <c r="T54" s="57"/>
      <c r="U54" s="57"/>
      <c r="V54" s="57"/>
      <c r="W54" s="57"/>
      <c r="X54" s="57"/>
      <c r="Y54" s="57"/>
    </row>
    <row r="55" spans="1:25" ht="36.75" customHeight="1">
      <c r="A55" s="286" t="s">
        <v>150</v>
      </c>
      <c r="B55" s="272"/>
      <c r="C55" s="48" t="str">
        <f>$C$31</f>
        <v>Reason for Question</v>
      </c>
      <c r="D55" s="48" t="str">
        <f>$D$31</f>
        <v>Follow-up Inquiries/Responses</v>
      </c>
      <c r="E55" s="154"/>
      <c r="F55" s="56"/>
      <c r="G55" s="56"/>
      <c r="H55" s="56"/>
      <c r="I55" s="56"/>
      <c r="J55" s="56"/>
      <c r="K55" s="56"/>
      <c r="L55" s="56"/>
      <c r="M55" s="56"/>
      <c r="N55" s="56"/>
      <c r="O55" s="56"/>
      <c r="P55" s="57"/>
      <c r="Q55" s="57"/>
      <c r="R55" s="57"/>
      <c r="S55" s="57"/>
      <c r="T55" s="57"/>
      <c r="U55" s="57"/>
      <c r="V55" s="57"/>
      <c r="W55" s="57"/>
      <c r="X55" s="57"/>
      <c r="Y55" s="57"/>
    </row>
    <row r="56" spans="1:25" ht="120" customHeight="1">
      <c r="A56" s="30" t="s">
        <v>151</v>
      </c>
      <c r="B56" s="30" t="str">
        <f>VLOOKUP(A56,Questions!B$3:C$95,2,FALSE)</f>
        <v>Are access controls for institutional accounts based on structured rules, such as role-based access control (RBAC), attribute-based access control (ABAC), or policy-based access control (PBAC)?</v>
      </c>
      <c r="C56" s="63" t="str">
        <f>VLOOKUP($A56,Questions!$B$3:$I$95,7,FALSE)</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 users.</v>
      </c>
      <c r="D56" s="63" t="str">
        <f>VLOOKUP($A56,Questions!$B$3:$I$95,8,FALSE)</f>
        <v>Ask the vendor to summarize the best practices to restrict/control the access given to the institution's end-users without the use of RBAC. Make sure to understand the administrative requirements/overhead introduced in the vendor's environment.</v>
      </c>
      <c r="E56" s="154" t="s">
        <v>261</v>
      </c>
      <c r="F56" s="56"/>
      <c r="G56" s="56"/>
      <c r="H56" s="56"/>
      <c r="I56" s="56"/>
      <c r="J56" s="56"/>
      <c r="K56" s="56"/>
      <c r="L56" s="56"/>
      <c r="M56" s="56"/>
      <c r="N56" s="56"/>
      <c r="O56" s="56"/>
      <c r="P56" s="57"/>
      <c r="Q56" s="57"/>
      <c r="R56" s="57"/>
      <c r="S56" s="57"/>
      <c r="T56" s="57"/>
      <c r="U56" s="57"/>
      <c r="V56" s="57"/>
      <c r="W56" s="57"/>
      <c r="X56" s="57"/>
      <c r="Y56" s="57"/>
    </row>
    <row r="57" spans="1:25" ht="102" customHeight="1">
      <c r="A57" s="30" t="s">
        <v>153</v>
      </c>
      <c r="B57" s="30" t="str">
        <f>VLOOKUP(A57,Questions!B$3:C$95,2,FALSE)</f>
        <v>Are access controls for staff within your organization based on structured rules, such as RBAC, ABAC, or PBAC?</v>
      </c>
      <c r="C57" s="63" t="str">
        <f>VLOOKUP($A57,Questions!$B$3:$I$95,7,FALSE)</f>
        <v>Managing a software/product/service may rely on various professionals to administrate a system. This question is focused on how administration, and the segregation of functions, is implemented within the vendor's infrastructure.</v>
      </c>
      <c r="D57" s="63" t="str">
        <f>VLOOKUP($A57,Questions!$B$3:$I$95,8,FALSE)</f>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v>
      </c>
      <c r="E57" s="28" t="s">
        <v>262</v>
      </c>
      <c r="F57" s="20"/>
      <c r="G57" s="20"/>
      <c r="H57" s="20"/>
      <c r="I57" s="20"/>
      <c r="J57" s="20"/>
      <c r="K57" s="20"/>
      <c r="L57" s="20"/>
      <c r="M57" s="20"/>
      <c r="N57" s="20"/>
      <c r="O57" s="20"/>
      <c r="P57" s="20"/>
      <c r="Q57" s="20"/>
      <c r="R57" s="20"/>
      <c r="S57" s="20"/>
      <c r="T57" s="20"/>
      <c r="U57" s="20"/>
      <c r="V57" s="20"/>
      <c r="W57" s="20"/>
      <c r="X57" s="20"/>
      <c r="Y57" s="20"/>
    </row>
    <row r="58" spans="1:25" ht="108" customHeight="1">
      <c r="A58" s="30" t="s">
        <v>154</v>
      </c>
      <c r="B58" s="30" t="str">
        <f>VLOOKUP(A58,Questions!B$3:C$95,2,FALSE)</f>
        <v>Do you have a documented and currently implemented strategy for securing employee workstations when they work remotely (i.e., not in a trusted computing environment)?</v>
      </c>
      <c r="C58" s="63" t="str">
        <f>VLOOKUP($A58,Questions!$B$3:$I$95,7,FALSE)</f>
        <v>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poses additional security risks should be met with increased concern.</v>
      </c>
      <c r="D58" s="63" t="str">
        <f>VLOOKUP($A58,Questions!$B$3:$I$95,8,FALSE)</f>
        <v>Request additional documentation that outlines the security controls implemented to safeguard your institutional data.</v>
      </c>
      <c r="E58" s="28" t="s">
        <v>263</v>
      </c>
      <c r="F58" s="20"/>
      <c r="G58" s="20"/>
      <c r="H58" s="20"/>
      <c r="I58" s="20"/>
      <c r="J58" s="20"/>
      <c r="K58" s="20"/>
      <c r="L58" s="20"/>
      <c r="M58" s="20"/>
      <c r="N58" s="20"/>
      <c r="O58" s="20"/>
      <c r="P58" s="20"/>
      <c r="Q58" s="20"/>
      <c r="R58" s="20"/>
      <c r="S58" s="20"/>
      <c r="T58" s="20"/>
      <c r="U58" s="20"/>
      <c r="V58" s="20"/>
      <c r="W58" s="20"/>
      <c r="X58" s="20"/>
      <c r="Y58" s="20"/>
    </row>
    <row r="59" spans="1:25" ht="132" customHeight="1">
      <c r="A59" s="30" t="s">
        <v>155</v>
      </c>
      <c r="B59" s="30" t="str">
        <f>VLOOKUP(A59,Questions!B$3:C$95,2,FALSE)</f>
        <v>Does the system provide data input validation and error messages?</v>
      </c>
      <c r="C59" s="63" t="str">
        <f>VLOOKUP($A59,Questions!$B$3:$I$95,7,FALSE)</f>
        <v>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59" s="63" t="str">
        <f>VLOOKUP($A59,Questions!$B$3:$I$95,8,FALSE)</f>
        <v>Inquire about any planned improvements to these capabilities. Ask about their product(s) roadmap and try to understand how they prioritize security concerns in their environment.</v>
      </c>
      <c r="E59" s="28" t="s">
        <v>264</v>
      </c>
      <c r="F59" s="20"/>
      <c r="G59" s="20"/>
      <c r="H59" s="20"/>
      <c r="I59" s="20"/>
      <c r="J59" s="20"/>
      <c r="K59" s="20"/>
      <c r="L59" s="20"/>
      <c r="M59" s="20"/>
      <c r="N59" s="20"/>
      <c r="O59" s="20"/>
      <c r="P59" s="20"/>
      <c r="Q59" s="20"/>
      <c r="R59" s="20"/>
      <c r="S59" s="20"/>
      <c r="T59" s="20"/>
      <c r="U59" s="20"/>
      <c r="V59" s="20"/>
      <c r="W59" s="20"/>
      <c r="X59" s="20"/>
      <c r="Y59" s="20"/>
    </row>
    <row r="60" spans="1:25" ht="124.5" customHeight="1">
      <c r="A60" s="30" t="s">
        <v>157</v>
      </c>
      <c r="B60" s="30" t="str">
        <f>VLOOKUP(A60,Questions!B$3:C$95,2,FALSE)</f>
        <v>Are you using a web application firewall (WAF)?</v>
      </c>
      <c r="C60" s="63" t="str">
        <f>VLOOKUP($A60,Questions!$B$3:$I$95,7,FALSE)</f>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v>
      </c>
      <c r="D60" s="63" t="str">
        <f>VLOOKUP($A60,Questions!$B$3:$I$95,8,FALSE)</f>
        <v>If a vendor states that they outsource their code development and do not run a WAF, there is elevated reason for concern. Verify how code is tested, monitored, and controlled in production environments.</v>
      </c>
      <c r="E60" s="28" t="s">
        <v>265</v>
      </c>
      <c r="F60" s="20"/>
      <c r="G60" s="20"/>
      <c r="H60" s="20"/>
      <c r="I60" s="20"/>
      <c r="J60" s="20"/>
      <c r="K60" s="20"/>
      <c r="L60" s="20"/>
      <c r="M60" s="20"/>
      <c r="N60" s="20"/>
      <c r="O60" s="20"/>
      <c r="P60" s="20"/>
      <c r="Q60" s="20"/>
      <c r="R60" s="20"/>
      <c r="S60" s="20"/>
      <c r="T60" s="20"/>
      <c r="U60" s="20"/>
      <c r="V60" s="20"/>
      <c r="W60" s="20"/>
      <c r="X60" s="20"/>
      <c r="Y60" s="20"/>
    </row>
    <row r="61" spans="1:25" ht="147.75" customHeight="1">
      <c r="A61" s="30" t="s">
        <v>159</v>
      </c>
      <c r="B61" s="30" t="str">
        <f>VLOOKUP(A61,Questions!B$3:C$95,2,FALSE)</f>
        <v>Do you have a process and implemented procedures for managing your software supply chain (e.g., libraries, repositories, frameworks, etc.)?</v>
      </c>
      <c r="C61" s="63" t="str">
        <f>VLOOKUP($A61,Questions!$B$3:$I$95,7,FALSE)</f>
        <v>Understanding system requirements and/or dependencies (e.g., open source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v>
      </c>
      <c r="D61" s="63" t="str">
        <f>VLOOKUP($A61,Questions!$B$3:$I$95,8,FALSE)</f>
        <v>Follow-up inquiries concerning software supply chain will be institution/implementation specific.</v>
      </c>
      <c r="E61" s="32" t="s">
        <v>258</v>
      </c>
      <c r="F61" s="20"/>
      <c r="G61" s="20"/>
      <c r="H61" s="20"/>
      <c r="I61" s="20"/>
      <c r="J61" s="20"/>
      <c r="K61" s="20"/>
      <c r="L61" s="20"/>
      <c r="M61" s="20"/>
      <c r="N61" s="20"/>
      <c r="O61" s="20"/>
      <c r="P61" s="20"/>
      <c r="Q61" s="20"/>
      <c r="R61" s="20"/>
      <c r="S61" s="20"/>
      <c r="T61" s="20"/>
      <c r="U61" s="20"/>
      <c r="V61" s="20"/>
      <c r="W61" s="20"/>
      <c r="X61" s="20"/>
      <c r="Y61" s="20"/>
    </row>
    <row r="62" spans="1:25" ht="36" customHeight="1">
      <c r="A62" s="286" t="s">
        <v>160</v>
      </c>
      <c r="B62" s="272"/>
      <c r="C62" s="48" t="str">
        <f>$C$31</f>
        <v>Reason for Question</v>
      </c>
      <c r="D62" s="48" t="str">
        <f>$D$31</f>
        <v>Follow-up Inquiries/Responses</v>
      </c>
      <c r="E62" s="28" t="s">
        <v>266</v>
      </c>
      <c r="F62" s="20"/>
      <c r="G62" s="20"/>
      <c r="H62" s="20"/>
      <c r="I62" s="20"/>
      <c r="J62" s="20"/>
      <c r="K62" s="20"/>
      <c r="L62" s="20"/>
      <c r="M62" s="20"/>
      <c r="N62" s="20"/>
      <c r="O62" s="20"/>
      <c r="P62" s="20"/>
      <c r="Q62" s="20"/>
      <c r="R62" s="20"/>
      <c r="S62" s="20"/>
      <c r="T62" s="20"/>
      <c r="U62" s="20"/>
      <c r="V62" s="20"/>
      <c r="W62" s="20"/>
      <c r="X62" s="20"/>
      <c r="Y62" s="20"/>
    </row>
    <row r="63" spans="1:25" ht="111.75" customHeight="1">
      <c r="A63" s="30" t="s">
        <v>161</v>
      </c>
      <c r="B63" s="30" t="str">
        <f>VLOOKUP(A63,Questions!B$3:C$95,2,FALSE)</f>
        <v>Does your solution support single sign-on (SSO) protocols for user and administrator authentication?</v>
      </c>
      <c r="C63" s="63" t="str">
        <f>VLOOKUP($A63,Questions!$B$3:$I$95,7,FALSE)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63" s="63" t="str">
        <f>VLOOKUP($A63,Questions!$B$3:$I$95,8,FALSE)</f>
        <v>Follow-up inquiries for IAM requirements will be institution/implementation specific.</v>
      </c>
      <c r="E63" s="28" t="s">
        <v>267</v>
      </c>
      <c r="F63" s="20"/>
      <c r="G63" s="20"/>
      <c r="H63" s="20"/>
      <c r="I63" s="20"/>
      <c r="J63" s="20"/>
      <c r="K63" s="20"/>
      <c r="L63" s="20"/>
      <c r="M63" s="20"/>
      <c r="N63" s="20"/>
      <c r="O63" s="20"/>
      <c r="P63" s="20"/>
      <c r="Q63" s="20"/>
      <c r="R63" s="20"/>
      <c r="S63" s="20"/>
      <c r="T63" s="20"/>
      <c r="U63" s="20"/>
      <c r="V63" s="20"/>
      <c r="W63" s="20"/>
      <c r="X63" s="20"/>
      <c r="Y63" s="20"/>
    </row>
    <row r="64" spans="1:25" ht="93.75" customHeight="1">
      <c r="A64" s="30" t="s">
        <v>162</v>
      </c>
      <c r="B64" s="30" t="str">
        <f>VLOOKUP(A64,Questions!B$3:C$95,2,FALSE)</f>
        <v>Does your organization participate in InCommon or another eduGAIN-affiliated trust federation?</v>
      </c>
      <c r="C64" s="63" t="str">
        <f>VLOOKUP($A64,Questions!$B$3:$I$95,7,FALSE)</f>
        <v>This question defines the vendor's scope of federated identity practices and their willingness to embrace higher education requirements.</v>
      </c>
      <c r="D64" s="63" t="str">
        <f>VLOOKUP($A64,Questions!$B$3:$I$95,8,FALSE)</f>
        <v>If a vendor indicates that a system is stand-alone and cannot integrate with community standards, follow up with maturity questions and ask about other commodity type functions or other system requirements your institution may have.</v>
      </c>
      <c r="E64" s="28" t="s">
        <v>268</v>
      </c>
      <c r="F64" s="20"/>
      <c r="G64" s="20"/>
      <c r="H64" s="20"/>
      <c r="I64" s="20"/>
      <c r="J64" s="20"/>
      <c r="K64" s="20"/>
      <c r="L64" s="20"/>
      <c r="M64" s="20"/>
      <c r="N64" s="20"/>
      <c r="O64" s="20"/>
      <c r="P64" s="20"/>
      <c r="Q64" s="20"/>
      <c r="R64" s="20"/>
      <c r="S64" s="20"/>
      <c r="T64" s="20"/>
      <c r="U64" s="20"/>
      <c r="V64" s="20"/>
      <c r="W64" s="20"/>
      <c r="X64" s="20"/>
      <c r="Y64" s="20"/>
    </row>
    <row r="65" spans="1:25" ht="117.75" customHeight="1">
      <c r="A65" s="30" t="s">
        <v>163</v>
      </c>
      <c r="B65" s="30" t="str">
        <f>VLOOKUP(A65,Questions!B$3:C$95,2,FALSE)</f>
        <v>Does your application support integration with other authentication and authorization systems?</v>
      </c>
      <c r="C65" s="63" t="str">
        <f>VLOOKUP($A65,Questions!$B$3:$I$95,7,FALSE)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65" s="63" t="str">
        <f>VLOOKUP($A65,Questions!$B$3:$I$95,8,FALSE)</f>
        <v>If a vendor indicates that a system is stand-alone and cannot integrate with the institution's infrastructure, follow-up with maturity questions and ask about other commodity type functions or other system requirements your institution may have.</v>
      </c>
      <c r="E65" s="28" t="s">
        <v>266</v>
      </c>
      <c r="F65" s="20"/>
      <c r="G65" s="20"/>
      <c r="H65" s="20"/>
      <c r="I65" s="20"/>
      <c r="J65" s="20"/>
      <c r="K65" s="20"/>
      <c r="L65" s="20"/>
      <c r="M65" s="20"/>
      <c r="N65" s="20"/>
      <c r="O65" s="20"/>
      <c r="P65" s="20"/>
      <c r="Q65" s="20"/>
      <c r="R65" s="20"/>
      <c r="S65" s="20"/>
      <c r="T65" s="20"/>
      <c r="U65" s="20"/>
      <c r="V65" s="20"/>
      <c r="W65" s="20"/>
      <c r="X65" s="20"/>
      <c r="Y65" s="20"/>
    </row>
    <row r="66" spans="1:25" ht="113.25" customHeight="1">
      <c r="A66" s="30" t="s">
        <v>164</v>
      </c>
      <c r="B66" s="30" t="str">
        <f>VLOOKUP(A66,Questions!B$3:C$95,2,FALSE)</f>
        <v>Does your solution support any of the following Web SSO standards? [e.g., SAML2 (with redirect flow), OIDC, CAS, or other]</v>
      </c>
      <c r="C66" s="63" t="str">
        <f>VLOOKUP($A66,Questions!$B$3:$I$95,7,FALSE)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66" s="63" t="str">
        <f>VLOOKUP($A66,Questions!$B$3:$I$95,8,FALSE)</f>
        <v>Follow-up inquiries for IAM requirements will be institution/implementation specific.</v>
      </c>
      <c r="E66" s="28" t="s">
        <v>269</v>
      </c>
      <c r="F66" s="20"/>
      <c r="G66" s="20"/>
      <c r="H66" s="20"/>
      <c r="I66" s="20"/>
      <c r="J66" s="20"/>
      <c r="K66" s="20"/>
      <c r="L66" s="20"/>
      <c r="M66" s="20"/>
      <c r="N66" s="20"/>
      <c r="O66" s="20"/>
      <c r="P66" s="20"/>
      <c r="Q66" s="20"/>
      <c r="R66" s="20"/>
      <c r="S66" s="20"/>
      <c r="T66" s="20"/>
      <c r="U66" s="20"/>
      <c r="V66" s="20"/>
      <c r="W66" s="20"/>
      <c r="X66" s="20"/>
      <c r="Y66" s="20"/>
    </row>
    <row r="67" spans="1:25" ht="84" customHeight="1">
      <c r="A67" s="30" t="s">
        <v>165</v>
      </c>
      <c r="B67" s="30" t="str">
        <f>VLOOKUP(A67,Questions!B$3:C$95,2,FALSE)</f>
        <v>Do you support differentiation between email address and user identifier?</v>
      </c>
      <c r="C67" s="63" t="str">
        <f>VLOOKUP($A67,Questions!$B$3:$I$95,7,FALSE)</f>
        <v>This questions allows an institution to know vendor system limitations and to help them gauge the resources (that may be needed to implement) required to successfully integrate the product/service with institution systems.</v>
      </c>
      <c r="D67" s="63" t="str">
        <f>VLOOKUP($A67,Questions!$B$3:$I$95,8,FALSE)</f>
        <v>Follow-up inquiries for identifier requirements will be institution/implementation specific.</v>
      </c>
      <c r="E67" s="28"/>
      <c r="F67" s="20"/>
      <c r="G67" s="20"/>
      <c r="H67" s="20"/>
      <c r="I67" s="20"/>
      <c r="J67" s="20"/>
      <c r="K67" s="20"/>
      <c r="L67" s="20"/>
      <c r="M67" s="20"/>
      <c r="N67" s="20"/>
      <c r="O67" s="20"/>
      <c r="P67" s="20"/>
      <c r="Q67" s="20"/>
      <c r="R67" s="20"/>
      <c r="S67" s="20"/>
      <c r="T67" s="20"/>
      <c r="U67" s="20"/>
      <c r="V67" s="20"/>
      <c r="W67" s="20"/>
      <c r="X67" s="20"/>
      <c r="Y67" s="20"/>
    </row>
    <row r="68" spans="1:25" ht="98.25" customHeight="1">
      <c r="A68" s="30" t="s">
        <v>166</v>
      </c>
      <c r="B68" s="30" t="str">
        <f>VLOOKUP(A68,Questions!B$3:C$95,2,FALSE)</f>
        <v>Do you allow the customer to specify attribute mappings for any needed information beyond a user identifier? (e.g., Reference eduPerson, ePPA/ePPN/ePE)</v>
      </c>
      <c r="C68" s="63" t="str">
        <f>VLOOKUP($A68,Questions!$B$3:$I$95,7,FALSE)</f>
        <v>This questions allows an institution to know vendor system limitations and to help them gauge the resources (that may be needed to implement) required to successfully integrate the product/service with institution systems.</v>
      </c>
      <c r="D68" s="63" t="str">
        <f>VLOOKUP($A68,Questions!$B$3:$I$95,8,FALSE)</f>
        <v>Follow-up inquiries for attirbute mapping requirements will be institution/implementation specific.</v>
      </c>
      <c r="E68" s="28"/>
      <c r="F68" s="20"/>
      <c r="G68" s="20"/>
      <c r="H68" s="20"/>
      <c r="I68" s="20"/>
      <c r="J68" s="20"/>
      <c r="K68" s="20"/>
      <c r="L68" s="20"/>
      <c r="M68" s="20"/>
      <c r="N68" s="20"/>
      <c r="O68" s="20"/>
      <c r="P68" s="20"/>
      <c r="Q68" s="20"/>
      <c r="R68" s="20"/>
      <c r="S68" s="20"/>
      <c r="T68" s="20"/>
      <c r="U68" s="20"/>
      <c r="V68" s="20"/>
      <c r="W68" s="20"/>
      <c r="X68" s="20"/>
      <c r="Y68" s="20"/>
    </row>
    <row r="69" spans="1:25" ht="96" customHeight="1">
      <c r="A69" s="30" t="s">
        <v>167</v>
      </c>
      <c r="B69" s="30" t="str">
        <f>VLOOKUP(A69,Questions!B$3:C$95,2,FALSE)</f>
        <v>Are audit logs available to the institution that include AT LEAST all of the following: login, logout, actions performed, timestamp, and source IP address?</v>
      </c>
      <c r="C69" s="63" t="str">
        <f>VLOOKUP($A69,Questions!$B$3:$I$95,7,FALSE)</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69" s="63" t="str">
        <f>VLOOKUP($A69,Questions!$B$3:$I$95,8,FALSE)</f>
        <v>If a weak response is given to this answer, it is appropriate to ask directed answers to get specific information. Ensure that questions are targeted to ensure responses will come from the appropriate party within the vendor.</v>
      </c>
      <c r="E69" s="28"/>
      <c r="F69" s="20"/>
      <c r="G69" s="20"/>
      <c r="H69" s="20"/>
      <c r="I69" s="20"/>
      <c r="J69" s="20"/>
      <c r="K69" s="20"/>
      <c r="L69" s="20"/>
      <c r="M69" s="20"/>
      <c r="N69" s="20"/>
      <c r="O69" s="20"/>
      <c r="P69" s="20"/>
      <c r="Q69" s="20"/>
      <c r="R69" s="20"/>
      <c r="S69" s="20"/>
      <c r="T69" s="20"/>
      <c r="U69" s="20"/>
      <c r="V69" s="20"/>
      <c r="W69" s="20"/>
      <c r="X69" s="20"/>
      <c r="Y69" s="20"/>
    </row>
    <row r="70" spans="1:25" ht="84" customHeight="1">
      <c r="A70" s="30" t="s">
        <v>169</v>
      </c>
      <c r="B70" s="30" t="str">
        <f>VLOOKUP(A70,Questions!B$3:C$95,2,FALSE)</f>
        <v>If you don't support SSO, does your application and/or user-frontend/portal support multi-factor authentication? (e.g., Duo, Google Authenticator, OTP, etc.)</v>
      </c>
      <c r="C70" s="63" t="str">
        <f>VLOOKUP($A70,Questions!$B$3:$I$95,7,FALSE)</f>
        <v xml:space="preserve">2FA/MFA, implemented correctly, strengthens the security state of a system. 2FA/MFA is commonly implemented and in many use cases is a requirement for account protection purposes. </v>
      </c>
      <c r="D70" s="63" t="str">
        <f>VLOOKUP($A70,Questions!$B$3:$I$95,8,FALSE)</f>
        <v>Ask the vendor about hardware and software options, future roadmap for implementations and support, etc.</v>
      </c>
      <c r="E70" s="28"/>
      <c r="F70" s="20"/>
      <c r="G70" s="20"/>
      <c r="H70" s="20"/>
      <c r="I70" s="20"/>
      <c r="J70" s="20"/>
      <c r="K70" s="20"/>
      <c r="L70" s="20"/>
      <c r="M70" s="20"/>
      <c r="N70" s="20"/>
      <c r="O70" s="20"/>
      <c r="P70" s="20"/>
      <c r="Q70" s="20"/>
      <c r="R70" s="20"/>
      <c r="S70" s="20"/>
      <c r="T70" s="20"/>
      <c r="U70" s="20"/>
      <c r="V70" s="20"/>
      <c r="W70" s="20"/>
      <c r="X70" s="20"/>
      <c r="Y70" s="20"/>
    </row>
    <row r="71" spans="1:25" ht="84" customHeight="1">
      <c r="A71" s="30" t="s">
        <v>170</v>
      </c>
      <c r="B71" s="30" t="str">
        <f>VLOOKUP(A71,Questions!B$3:C$95,2,FALSE)</f>
        <v>Does your application automatically lock the session or log-out an account after a period of inactivity?</v>
      </c>
      <c r="C71" s="63" t="str">
        <f>VLOOKUP($A71,Questions!$B$3:$I$95,7,FALSE)</f>
        <v>This is a question to ensure account integrity and institutional data confidentiality.</v>
      </c>
      <c r="D71" s="63" t="str">
        <f>VLOOKUP($A71,Questions!$B$3:$I$95,8,FALSE)</f>
        <v>Follow-up inquiries for IAM requirements will be institution/implementation specific.</v>
      </c>
      <c r="E71" s="32" t="s">
        <v>258</v>
      </c>
      <c r="F71" s="20"/>
      <c r="G71" s="20"/>
      <c r="H71" s="20"/>
      <c r="I71" s="20"/>
      <c r="J71" s="20"/>
      <c r="K71" s="20"/>
      <c r="L71" s="20"/>
      <c r="M71" s="20"/>
      <c r="N71" s="20"/>
      <c r="O71" s="20"/>
      <c r="P71" s="20"/>
      <c r="Q71" s="20"/>
      <c r="R71" s="20"/>
      <c r="S71" s="20"/>
      <c r="T71" s="20"/>
      <c r="U71" s="20"/>
      <c r="V71" s="20"/>
      <c r="W71" s="20"/>
      <c r="X71" s="20"/>
      <c r="Y71" s="20"/>
    </row>
    <row r="72" spans="1:25" ht="36" customHeight="1">
      <c r="A72" s="286" t="s">
        <v>171</v>
      </c>
      <c r="B72" s="272"/>
      <c r="C72" s="48" t="str">
        <f>$C$31</f>
        <v>Reason for Question</v>
      </c>
      <c r="D72" s="48" t="str">
        <f>$D$31</f>
        <v>Follow-up Inquiries/Responses</v>
      </c>
      <c r="E72" s="28"/>
      <c r="F72" s="20"/>
      <c r="G72" s="20"/>
      <c r="H72" s="20"/>
      <c r="I72" s="20"/>
      <c r="J72" s="20"/>
      <c r="K72" s="20"/>
      <c r="L72" s="20"/>
      <c r="M72" s="20"/>
      <c r="N72" s="20"/>
      <c r="O72" s="20"/>
      <c r="P72" s="20"/>
      <c r="Q72" s="20"/>
      <c r="R72" s="20"/>
      <c r="S72" s="20"/>
      <c r="T72" s="20"/>
      <c r="U72" s="20"/>
      <c r="V72" s="20"/>
      <c r="W72" s="20"/>
      <c r="X72" s="20"/>
      <c r="Y72" s="20"/>
    </row>
    <row r="73" spans="1:25" ht="111" customHeight="1">
      <c r="A73" s="30" t="s">
        <v>172</v>
      </c>
      <c r="B73" s="30" t="str">
        <f>VLOOKUP(A73,Questions!B$3:C$95,2,FALSE)</f>
        <v>Do you have a systems management and configuration strategy that encompasses servers, appliances, cloud services, applications, and mobile devices (company and employee owned)?</v>
      </c>
      <c r="C73" s="63" t="str">
        <f>VLOOKUP($A73,Questions!$B$3:$I$95,7,FALSE)</f>
        <v>In the context of the CIA triad, this question is focused on system integrity, ensuring that system changes are only executed by authorized users. Additionally, it is expected that devices (for administrators, vendor staff, and affiliates) that are used to access the vendor's systems are properly managed and secured.</v>
      </c>
      <c r="D73" s="63" t="str">
        <f>VLOOKUP($A73,Questions!$B$3:$I$95,8,FALSE)</f>
        <v>Follow-up with a robust question set if the vendor cannot clearly state full control of the integrity of their system(s). Questions about administrator access on end-user devices and other maintenance and patching type questions are appropriate.</v>
      </c>
      <c r="E73" s="28" t="s">
        <v>270</v>
      </c>
      <c r="F73" s="20"/>
      <c r="G73" s="20"/>
      <c r="H73" s="20"/>
      <c r="I73" s="20"/>
      <c r="J73" s="20"/>
      <c r="K73" s="20"/>
      <c r="L73" s="20"/>
      <c r="M73" s="20"/>
      <c r="N73" s="20"/>
      <c r="O73" s="20"/>
      <c r="P73" s="20"/>
      <c r="Q73" s="20"/>
      <c r="R73" s="20"/>
      <c r="S73" s="20"/>
      <c r="T73" s="20"/>
      <c r="U73" s="20"/>
      <c r="V73" s="20"/>
      <c r="W73" s="20"/>
      <c r="X73" s="20"/>
      <c r="Y73" s="20"/>
    </row>
    <row r="74" spans="1:25" ht="85.5" customHeight="1">
      <c r="A74" s="30" t="s">
        <v>173</v>
      </c>
      <c r="B74" s="30" t="str">
        <f>VLOOKUP(A74,Questions!B$3:C$95,2,FALSE)</f>
        <v>Will the institution be notified of major changes to your environment that could impact the institution's security posture?</v>
      </c>
      <c r="C74" s="63" t="str">
        <f>VLOOKUP($A74,Questions!$B$3:$I$95,7,FALSE)</f>
        <v>Notification expectations should be set earlier in the contract/assessment process. Timelines, correspondence medium, and playbook details are all aspects to keep in mind when assessing this response.</v>
      </c>
      <c r="D74" s="63" t="str">
        <f>VLOOKUP($A74,Questions!$B$3:$I$95,8,FALSE)</f>
        <v>If the vendor's response does not cover the details outlined in the reasoning, follow-up and get specific responses for each, as needed.</v>
      </c>
      <c r="E74" s="28" t="s">
        <v>271</v>
      </c>
      <c r="F74" s="20"/>
      <c r="G74" s="20"/>
      <c r="H74" s="20"/>
      <c r="I74" s="20"/>
      <c r="J74" s="20"/>
      <c r="K74" s="20"/>
      <c r="L74" s="20"/>
      <c r="M74" s="20"/>
      <c r="N74" s="20"/>
      <c r="O74" s="20"/>
      <c r="P74" s="20"/>
      <c r="Q74" s="20"/>
      <c r="R74" s="20"/>
      <c r="S74" s="20"/>
      <c r="T74" s="20"/>
      <c r="U74" s="20"/>
      <c r="V74" s="20"/>
      <c r="W74" s="20"/>
      <c r="X74" s="20"/>
      <c r="Y74" s="20"/>
    </row>
    <row r="75" spans="1:25" ht="117" customHeight="1">
      <c r="A75" s="30" t="s">
        <v>174</v>
      </c>
      <c r="B75" s="30" t="str">
        <f>VLOOKUP(A75,Questions!B$3:C$95,2,FALSE)</f>
        <v>Are your systems and applications scanned for vulnerabilities [that are then remediated] prior to new releases?</v>
      </c>
      <c r="C75" s="63" t="str">
        <f>VLOOKUP($A75,Questions!$B$3:$I$95,7,FALSE)</f>
        <v>Modern technologies allow for rapid deployment of features and with them, come changes to an established code environment. The focus of this question is to verify a vendor's practice of regression testing their code and verifying that previously nonexistent risks are not introduced into a known, secured environment.</v>
      </c>
      <c r="D75" s="63" t="str">
        <f>VLOOKUP($A75,Questions!$B$3:$I$95,8,FALSE)</f>
        <v>Ask if there are plans to implement these processes. Ask the vendor to summarize their decision behind not scanning their applications for vulnerabilities prior to release.</v>
      </c>
      <c r="E75" s="28" t="s">
        <v>272</v>
      </c>
      <c r="F75" s="20"/>
      <c r="G75" s="20"/>
      <c r="H75" s="20"/>
      <c r="I75" s="20"/>
      <c r="J75" s="20"/>
      <c r="K75" s="20"/>
      <c r="L75" s="20"/>
      <c r="M75" s="20"/>
      <c r="N75" s="20"/>
      <c r="O75" s="20"/>
      <c r="P75" s="20"/>
      <c r="Q75" s="20"/>
      <c r="R75" s="20"/>
      <c r="S75" s="20"/>
      <c r="T75" s="20"/>
      <c r="U75" s="20"/>
      <c r="V75" s="20"/>
      <c r="W75" s="20"/>
      <c r="X75" s="20"/>
      <c r="Y75" s="20"/>
    </row>
    <row r="76" spans="1:25" ht="161.25" customHeight="1">
      <c r="A76" s="30" t="s">
        <v>175</v>
      </c>
      <c r="B76" s="30" t="str">
        <f>VLOOKUP(A76,Questions!B$3:C$95,2,FALSE)</f>
        <v>Have your systems and applications had a third-party security assessment completed in the past year?</v>
      </c>
      <c r="C76" s="63" t="str">
        <f>VLOOKUP($A76,Questions!$B$3:$I$95,7,FALSE)</f>
        <v>External verification of system and application security controls are important when managing a system. Trust, but verify, is the focus of this question. HECVAT responses are taken at face value and verified within reason, in most cases. When a vendor can attest to and provide externally provided evidence supporting that attestation, it goes a long way in building trust that the vendor will appropriately protect institutional data.</v>
      </c>
      <c r="D76" s="63" t="str">
        <f>VLOOKUP($A76,Questions!$B$3:$I$95,8,FALSE)</f>
        <v>Ask if there has ever been a vulnerability scan. A short lapse in external assessment validity can be understood (if there is a planned assessment), but a significant time lapse or none whatsoever is cause for elevated levels of concern.</v>
      </c>
      <c r="E76" s="28" t="s">
        <v>273</v>
      </c>
      <c r="F76" s="20"/>
      <c r="G76" s="20"/>
      <c r="H76" s="20"/>
      <c r="I76" s="20"/>
      <c r="J76" s="20"/>
      <c r="K76" s="20"/>
      <c r="L76" s="20"/>
      <c r="M76" s="20"/>
      <c r="N76" s="20"/>
      <c r="O76" s="20"/>
      <c r="P76" s="20"/>
      <c r="Q76" s="20"/>
      <c r="R76" s="20"/>
      <c r="S76" s="20"/>
      <c r="T76" s="20"/>
      <c r="U76" s="20"/>
      <c r="V76" s="20"/>
      <c r="W76" s="20"/>
      <c r="X76" s="20"/>
      <c r="Y76" s="20"/>
    </row>
    <row r="77" spans="1:25" ht="119.25" customHeight="1">
      <c r="A77" s="30" t="s">
        <v>176</v>
      </c>
      <c r="B77" s="30" t="str">
        <f>VLOOKUP(A77,Questions!B$3:C$95,2,FALSE)</f>
        <v>Do you have policy and procedure, currently implemented, guiding how security risks are mitigated until patches can be applied?</v>
      </c>
      <c r="C77" s="63" t="str">
        <f>VLOOKUP($A77,Questions!$B$3:$I$95,7,FALSE)</f>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v>
      </c>
      <c r="D77" s="63" t="str">
        <f>VLOOKUP($A77,Questions!$B$3:$I$95,8,FALSE)</f>
        <v>Follow-up inquiries for the vendors patching practices will be institution/implementation specific.</v>
      </c>
      <c r="E77" s="32" t="s">
        <v>258</v>
      </c>
      <c r="F77" s="20"/>
      <c r="G77" s="20"/>
      <c r="H77" s="20"/>
      <c r="I77" s="20"/>
      <c r="J77" s="20"/>
      <c r="K77" s="20"/>
      <c r="L77" s="20"/>
      <c r="M77" s="20"/>
      <c r="N77" s="20"/>
      <c r="O77" s="20"/>
      <c r="P77" s="20"/>
      <c r="Q77" s="20"/>
      <c r="R77" s="20"/>
      <c r="S77" s="20"/>
      <c r="T77" s="20"/>
      <c r="U77" s="20"/>
      <c r="V77" s="20"/>
      <c r="W77" s="20"/>
      <c r="X77" s="20"/>
      <c r="Y77" s="20"/>
    </row>
    <row r="78" spans="1:25" ht="36.75" customHeight="1">
      <c r="A78" s="286" t="s">
        <v>177</v>
      </c>
      <c r="B78" s="272"/>
      <c r="C78" s="48" t="str">
        <f>$C$31</f>
        <v>Reason for Question</v>
      </c>
      <c r="D78" s="48" t="str">
        <f>$D$31</f>
        <v>Follow-up Inquiries/Responses</v>
      </c>
      <c r="E78" s="28"/>
      <c r="F78" s="20"/>
      <c r="G78" s="20"/>
      <c r="H78" s="20"/>
      <c r="I78" s="20"/>
      <c r="J78" s="20"/>
      <c r="K78" s="20"/>
      <c r="L78" s="20"/>
      <c r="M78" s="20"/>
      <c r="N78" s="20"/>
      <c r="O78" s="20"/>
      <c r="P78" s="20"/>
      <c r="Q78" s="20"/>
      <c r="R78" s="20"/>
      <c r="S78" s="20"/>
      <c r="T78" s="20"/>
      <c r="U78" s="20"/>
      <c r="V78" s="20"/>
      <c r="W78" s="20"/>
      <c r="X78" s="20"/>
      <c r="Y78" s="20"/>
    </row>
    <row r="79" spans="1:25" ht="147.75" customHeight="1">
      <c r="A79" s="30" t="s">
        <v>178</v>
      </c>
      <c r="B79" s="30" t="str">
        <f>VLOOKUP(A79,Questions!B$3:C$95,2,FALSE)</f>
        <v>Does the environment provide for dedicated single-tenant capabilities? If not, describe how your product or environment separates data from different customers (e.g., logically, physically, single tenancy, multi-tenancy).</v>
      </c>
      <c r="C79" s="63" t="str">
        <f>VLOOKUP($A79,Questions!$B$3:$I$95,7,FALSE)</f>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v>
      </c>
      <c r="D79" s="63" t="str">
        <f>VLOOKUP($A79,Questions!$B$3:$I$95,8,FALSE)</f>
        <v>Based on the vendor's response, ask the vendor to appropriately summarize how their environment/strategy is implemented and what compensating controls they have in place to ensure appropriate levels of confidentiality and integrity.</v>
      </c>
      <c r="E79" s="28" t="s">
        <v>274</v>
      </c>
      <c r="F79" s="20"/>
      <c r="G79" s="20"/>
      <c r="H79" s="20"/>
      <c r="I79" s="20"/>
      <c r="J79" s="20"/>
      <c r="K79" s="20"/>
      <c r="L79" s="20"/>
      <c r="M79" s="20"/>
      <c r="N79" s="20"/>
      <c r="O79" s="20"/>
      <c r="P79" s="20"/>
      <c r="Q79" s="20"/>
      <c r="R79" s="20"/>
      <c r="S79" s="20"/>
      <c r="T79" s="20"/>
      <c r="U79" s="20"/>
      <c r="V79" s="20"/>
      <c r="W79" s="20"/>
      <c r="X79" s="20"/>
      <c r="Y79" s="20"/>
    </row>
    <row r="80" spans="1:25" ht="82.5" customHeight="1">
      <c r="A80" s="30" t="s">
        <v>180</v>
      </c>
      <c r="B80" s="30" t="str">
        <f>VLOOKUP(A80,Questions!B$3:C$95,2,FALSE)</f>
        <v>Is sensitive data encrypted, using secure protocols/algorithms, in transport? (e.g., system-to-client)</v>
      </c>
      <c r="C80" s="63" t="str">
        <f>VLOOKUP($A80,Questions!$B$3:$I$95,7,FALSE)</f>
        <v>The need for encryption in transport is unique to your institution's implementation of a system, in particular the data flow between the system and the end users of the software/product/service.</v>
      </c>
      <c r="D80" s="63" t="str">
        <f>VLOOKUP($A80,Questions!$B$3:$I$95,8,FALSE)</f>
        <v>Follow-up inquiries for data encryption between the system and end users will be institution/implementation specific.  You may want to inquire if the authentication transaction is encrypted.</v>
      </c>
      <c r="E80" s="28" t="s">
        <v>275</v>
      </c>
      <c r="F80" s="20"/>
      <c r="G80" s="20"/>
      <c r="H80" s="20"/>
      <c r="I80" s="20"/>
      <c r="J80" s="20"/>
      <c r="K80" s="20"/>
      <c r="L80" s="20"/>
      <c r="M80" s="20"/>
      <c r="N80" s="20"/>
      <c r="O80" s="20"/>
      <c r="P80" s="20"/>
      <c r="Q80" s="20"/>
      <c r="R80" s="20"/>
      <c r="S80" s="20"/>
      <c r="T80" s="20"/>
      <c r="U80" s="20"/>
      <c r="V80" s="20"/>
      <c r="W80" s="20"/>
      <c r="X80" s="20"/>
      <c r="Y80" s="20"/>
    </row>
    <row r="81" spans="1:25" ht="83.25" customHeight="1">
      <c r="A81" s="30" t="s">
        <v>180</v>
      </c>
      <c r="B81" s="30" t="str">
        <f>VLOOKUP(A81,Questions!B$3:C$95,2,FALSE)</f>
        <v>Is sensitive data encrypted, using secure protocols/algorithms, in transport? (e.g., system-to-client)</v>
      </c>
      <c r="C81" s="63" t="str">
        <f>VLOOKUP($A81,Questions!$B$3:$I$95,7,FALSE)</f>
        <v>The need for encryption in transport is unique to your institution's implementation of a system, in particular the data flow between the system and the end users of the software/product/service.</v>
      </c>
      <c r="D81" s="63" t="str">
        <f>VLOOKUP($A81,Questions!$B$3:$I$95,8,FALSE)</f>
        <v>Follow-up inquiries for data encryption between the system and end users will be institution/implementation specific.  You may want to inquire if the authentication transaction is encrypted.</v>
      </c>
      <c r="E81" s="28" t="s">
        <v>276</v>
      </c>
      <c r="F81" s="20"/>
      <c r="G81" s="20"/>
      <c r="H81" s="20"/>
      <c r="I81" s="20"/>
      <c r="J81" s="20"/>
      <c r="K81" s="20"/>
      <c r="L81" s="20"/>
      <c r="M81" s="20"/>
      <c r="N81" s="20"/>
      <c r="O81" s="20"/>
      <c r="P81" s="20"/>
      <c r="Q81" s="20"/>
      <c r="R81" s="20"/>
      <c r="S81" s="20"/>
      <c r="T81" s="20"/>
      <c r="U81" s="20"/>
      <c r="V81" s="20"/>
      <c r="W81" s="20"/>
      <c r="X81" s="20"/>
      <c r="Y81" s="20"/>
    </row>
    <row r="82" spans="1:25" ht="84" customHeight="1">
      <c r="A82" s="30" t="s">
        <v>181</v>
      </c>
      <c r="B82" s="30" t="str">
        <f>VLOOKUP(A82,Questions!B$3:C$95,2,FALSE)</f>
        <v>Is sensitive data encrypted, using secure protocols/algorithms, in storage? (e.g., disk encryption, at-rest, files, and within a running database)</v>
      </c>
      <c r="C82" s="63" t="str">
        <f>VLOOKUP($A82,Questions!$B$3:$I$95,7,FALSE)</f>
        <v>The need for encryption at rest is unique to your institution's implementation of a system. In particular, system components, architectures, and data flows all factor into the need for this control.</v>
      </c>
      <c r="D82" s="63" t="str">
        <f>VLOOKUP($A82,Questions!$B$3:$I$95,8,FALSE)</f>
        <v>Follow-up inquiries for data encryption at-rest will be institution/implementation specific.</v>
      </c>
      <c r="E82" s="28" t="s">
        <v>277</v>
      </c>
      <c r="F82" s="20"/>
      <c r="G82" s="20"/>
      <c r="H82" s="20"/>
      <c r="I82" s="20"/>
      <c r="J82" s="20"/>
      <c r="K82" s="20"/>
      <c r="L82" s="20"/>
      <c r="M82" s="20"/>
      <c r="N82" s="20"/>
      <c r="O82" s="20"/>
      <c r="P82" s="20"/>
      <c r="Q82" s="20"/>
      <c r="R82" s="20"/>
      <c r="S82" s="20"/>
      <c r="T82" s="20"/>
      <c r="U82" s="20"/>
      <c r="V82" s="20"/>
      <c r="W82" s="20"/>
      <c r="X82" s="20"/>
      <c r="Y82" s="20"/>
    </row>
    <row r="83" spans="1:25" ht="100.5" customHeight="1">
      <c r="A83" s="30" t="s">
        <v>182</v>
      </c>
      <c r="B83" s="30" t="str">
        <f>VLOOKUP(A83,Questions!B$3:C$95,2,FALSE)</f>
        <v>Are involatile backup copies made according to predefined schedules and securely stored and protected?</v>
      </c>
      <c r="C83" s="63" t="str">
        <f>VLOOKUP($A83,Questions!$B$3:$I$95,7,FALSE)</f>
        <v>Ransomware is a significant and growing threat. Every hosted service should include offline or involitile storage to mitigate this risk.</v>
      </c>
      <c r="D83" s="63" t="str">
        <f>VLOOKUP($A83,Questions!$B$3:$I$95,8,FALSE)</f>
        <v>An institution's use case will drive the requirements for backup strategy. Ensure that the institution's use case and risk tolerance can be met by vendor systems.</v>
      </c>
      <c r="E83" s="28" t="s">
        <v>278</v>
      </c>
      <c r="F83" s="20"/>
      <c r="G83" s="20"/>
      <c r="H83" s="20"/>
      <c r="I83" s="20"/>
      <c r="J83" s="20"/>
      <c r="K83" s="20"/>
      <c r="L83" s="20"/>
      <c r="M83" s="20"/>
      <c r="N83" s="20"/>
      <c r="O83" s="20"/>
      <c r="P83" s="20"/>
      <c r="Q83" s="20"/>
      <c r="R83" s="20"/>
      <c r="S83" s="20"/>
      <c r="T83" s="20"/>
      <c r="U83" s="20"/>
      <c r="V83" s="20"/>
      <c r="W83" s="20"/>
      <c r="X83" s="20"/>
      <c r="Y83" s="20"/>
    </row>
    <row r="84" spans="1:25" ht="84" customHeight="1">
      <c r="A84" s="30" t="s">
        <v>183</v>
      </c>
      <c r="B84" s="30" t="str">
        <f>VLOOKUP(A84,Questions!B$3:C$95,2,FALSE)</f>
        <v>Can the institution extract a full or partial backup of data?</v>
      </c>
      <c r="C84" s="63" t="str">
        <f>VLOOKUP($A84,Questions!$B$3:$I$95,7,FALSE)</f>
        <v>When cancelling a software/product/service, an institution will commonly want all institutional data that was provided to a vendor. The vendor's response should verify if the institution can extract data or if it is a manual extraction by vendor staff.</v>
      </c>
      <c r="D84" s="63" t="str">
        <f>VLOOKUP($A84,Questions!$B$3:$I$95,8,FALSE)</f>
        <v>A vendor's response should be clear and concise. Be wary of vague responses to this questions and inquire about export specifics, as needed.</v>
      </c>
      <c r="E84" s="28" t="s">
        <v>279</v>
      </c>
      <c r="F84" s="20"/>
      <c r="G84" s="20"/>
      <c r="H84" s="20"/>
      <c r="I84" s="20"/>
      <c r="J84" s="20"/>
      <c r="K84" s="20"/>
      <c r="L84" s="20"/>
      <c r="M84" s="20"/>
      <c r="N84" s="20"/>
      <c r="O84" s="20"/>
      <c r="P84" s="20"/>
      <c r="Q84" s="20"/>
      <c r="R84" s="20"/>
      <c r="S84" s="20"/>
      <c r="T84" s="20"/>
      <c r="U84" s="20"/>
      <c r="V84" s="20"/>
      <c r="W84" s="20"/>
      <c r="X84" s="20"/>
      <c r="Y84" s="20"/>
    </row>
    <row r="85" spans="1:25" ht="112.5" customHeight="1">
      <c r="A85" s="30" t="s">
        <v>185</v>
      </c>
      <c r="B85" s="30" t="str">
        <f>VLOOKUP(A85,Questions!B$3:C$95,2,FALSE)</f>
        <v>Does your staff (or third party) have access to institutional data (e.g., financial, PHI or other sensitive information) within the application/system?</v>
      </c>
      <c r="C85" s="63" t="str">
        <f>VLOOKUP($A85,Questions!$B$3:$I$95,7,FALSE)</f>
        <v>Confidentiality is the focus of this question. Based on the capabilities of vendor administrators, the institution may require additional safeguards to protect the confidentiality of data stored by/shared with a vendor (e.g., additional layer of encryption, etc.).</v>
      </c>
      <c r="D85" s="63" t="str">
        <f>VLOOKUP($A85,Questions!$B$3:$I$95,8,FALSE)</f>
        <v>If institutional data is visible by the vendor's system administrators, follow up with the vendor to understand the scope of visibility, process/procedure that administrators follow, and use cases when administrators are allowed to access (view) institutional data.</v>
      </c>
      <c r="E85" s="32" t="s">
        <v>258</v>
      </c>
      <c r="F85" s="20"/>
      <c r="G85" s="20"/>
      <c r="H85" s="20"/>
      <c r="I85" s="20"/>
      <c r="J85" s="20"/>
      <c r="K85" s="20"/>
      <c r="L85" s="20"/>
      <c r="M85" s="20"/>
      <c r="N85" s="20"/>
      <c r="O85" s="20"/>
      <c r="P85" s="20"/>
      <c r="Q85" s="20"/>
      <c r="R85" s="20"/>
      <c r="S85" s="20"/>
      <c r="T85" s="20"/>
      <c r="U85" s="20"/>
      <c r="V85" s="20"/>
      <c r="W85" s="20"/>
      <c r="X85" s="20"/>
      <c r="Y85" s="20"/>
    </row>
    <row r="86" spans="1:25" ht="36" customHeight="1">
      <c r="A86" s="286" t="s">
        <v>186</v>
      </c>
      <c r="B86" s="272"/>
      <c r="C86" s="48" t="str">
        <f>$C$31</f>
        <v>Reason for Question</v>
      </c>
      <c r="D86" s="48" t="str">
        <f>$D$31</f>
        <v>Follow-up Inquiries/Responses</v>
      </c>
      <c r="E86" s="28" t="s">
        <v>280</v>
      </c>
      <c r="F86" s="20"/>
      <c r="G86" s="20"/>
      <c r="H86" s="20"/>
      <c r="I86" s="20"/>
      <c r="J86" s="20"/>
      <c r="K86" s="20"/>
      <c r="L86" s="20"/>
      <c r="M86" s="20"/>
      <c r="N86" s="20"/>
      <c r="O86" s="20"/>
      <c r="P86" s="20"/>
      <c r="Q86" s="20"/>
      <c r="R86" s="20"/>
      <c r="S86" s="20"/>
      <c r="T86" s="20"/>
      <c r="U86" s="20"/>
      <c r="V86" s="20"/>
      <c r="W86" s="20"/>
      <c r="X86" s="20"/>
      <c r="Y86" s="20"/>
    </row>
    <row r="87" spans="1:25" ht="71.25" customHeight="1">
      <c r="A87" s="30" t="s">
        <v>187</v>
      </c>
      <c r="B87" s="30" t="str">
        <f>VLOOKUP(A87,Questions!B$3:C$95,2,FALSE)</f>
        <v>Does your company manage the physical data center where the institution's data will reside?</v>
      </c>
      <c r="C87" s="63" t="str">
        <f>VLOOKUP($A87,Questions!$B$3:$I$95,7,FALSE)</f>
        <v>Data ownership, availability, and the use of third parties are all somewhat connected to the response of this question.</v>
      </c>
      <c r="D87" s="63" t="str">
        <f>VLOOKUP($A87,Questions!$B$3:$I$95,8,FALSE)</f>
        <v>Simple responses without supporting documentation should be met with concern. Follow up with a vendor and request supporting documentation if the answer is in any way dismissive or off-point.</v>
      </c>
      <c r="E87" s="28" t="s">
        <v>281</v>
      </c>
      <c r="F87" s="20"/>
      <c r="G87" s="20"/>
      <c r="H87" s="20"/>
      <c r="I87" s="20"/>
      <c r="J87" s="20"/>
      <c r="K87" s="20"/>
      <c r="L87" s="20"/>
      <c r="M87" s="20"/>
      <c r="N87" s="20"/>
      <c r="O87" s="20"/>
      <c r="P87" s="20"/>
      <c r="Q87" s="20"/>
      <c r="R87" s="20"/>
      <c r="S87" s="20"/>
      <c r="T87" s="20"/>
      <c r="U87" s="20"/>
      <c r="V87" s="20"/>
      <c r="W87" s="20"/>
      <c r="X87" s="20"/>
      <c r="Y87" s="20"/>
    </row>
    <row r="88" spans="1:25" ht="164.25" customHeight="1">
      <c r="A88" s="30" t="s">
        <v>189</v>
      </c>
      <c r="B88" s="30" t="str">
        <f>VLOOKUP(A88,Questions!B$3:C$95,2,FALSE)</f>
        <v>Are you generally able to accomodate storing each institution's data within their geographic region?</v>
      </c>
      <c r="C88" s="63" t="str">
        <f>VLOOKUP($A88,Questions!$B$3:$I$95,7,FALSE)</f>
        <v>An institution's location will dictate what laws and regulations apply to them. As vendors may not know where all of their customers may reside, it is imperative that vendors are able to accomodate geographic requirements for their customers. Although it is unfair to expect support for all geographic regions in common infrastructure/platform/software-as-a-service, vendors are expected to be absolutely clear about the regions they leverage and/or support.</v>
      </c>
      <c r="D88" s="63" t="str">
        <f>VLOOKUP($A88,Questions!$B$3:$I$95,8,FALSE)</f>
        <v>If a vendor is unable to accommodate storing/processing institutional data within specific regions, ask them why they are unable to. Try to determine if it's an infrastructure issue (scalability), a cost-reduction strategy (size/maturity), or some other issue.</v>
      </c>
      <c r="E88" s="28" t="s">
        <v>282</v>
      </c>
      <c r="F88" s="20"/>
      <c r="G88" s="20"/>
      <c r="H88" s="20"/>
      <c r="I88" s="20"/>
      <c r="J88" s="20"/>
      <c r="K88" s="20"/>
      <c r="L88" s="20"/>
      <c r="M88" s="20"/>
      <c r="N88" s="20"/>
      <c r="O88" s="20"/>
      <c r="P88" s="20"/>
      <c r="Q88" s="20"/>
      <c r="R88" s="20"/>
      <c r="S88" s="20"/>
      <c r="T88" s="20"/>
      <c r="U88" s="20"/>
      <c r="V88" s="20"/>
      <c r="W88" s="20"/>
      <c r="X88" s="20"/>
      <c r="Y88" s="20"/>
    </row>
    <row r="89" spans="1:25" ht="186" customHeight="1">
      <c r="A89" s="30" t="s">
        <v>190</v>
      </c>
      <c r="B89" s="30" t="str">
        <f>VLOOKUP(A89,Questions!B$3:C$95,2,FALSE)</f>
        <v>Does the hosting provider have a SOC 2 Type 2 report available?</v>
      </c>
      <c r="C89" s="63" t="str">
        <f>VLOOKUP($A89,Questions!$B$3:$I$95,7,FALSE)</f>
        <v>Understanding the ownership structure of the facility that will host institutional data is important for setting availability expectations and ensuring proper contract terms are in place to protect the institution due to use of third 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ensure that they handle their vendors properly.</v>
      </c>
      <c r="D89" s="63" t="str">
        <f>VLOOKUP($A89,Questions!$B$3:$I$95,8,FALSE)</f>
        <v>Follow-up inquiries for additional vendor's SOC 2 Type 2 reports will be institution/implementation specific.</v>
      </c>
      <c r="E89" s="28" t="s">
        <v>280</v>
      </c>
      <c r="F89" s="20"/>
      <c r="G89" s="20"/>
      <c r="H89" s="20"/>
      <c r="I89" s="20"/>
      <c r="J89" s="20"/>
      <c r="K89" s="20"/>
      <c r="L89" s="20"/>
      <c r="M89" s="20"/>
      <c r="N89" s="20"/>
      <c r="O89" s="20"/>
      <c r="P89" s="20"/>
      <c r="Q89" s="20"/>
      <c r="R89" s="20"/>
      <c r="S89" s="20"/>
      <c r="T89" s="20"/>
      <c r="U89" s="20"/>
      <c r="V89" s="20"/>
      <c r="W89" s="20"/>
      <c r="X89" s="20"/>
      <c r="Y89" s="20"/>
    </row>
    <row r="90" spans="1:25" ht="130.5" customHeight="1">
      <c r="A90" s="30" t="s">
        <v>191</v>
      </c>
      <c r="B90" s="30" t="str">
        <f>VLOOKUP(A90,Questions!B$3:C$95,2,FALSE)</f>
        <v>Does your organization have physical security controls and policies in place?</v>
      </c>
      <c r="C90" s="63" t="str">
        <f>VLOOKUP($A90,Questions!$B$3:$I$95,7,FALSE)</f>
        <v>This question is primarily focused on system(s) integrity. If institutional data is stored in a system that is not physically secured from unauthorized access, the need for compensating controls is often higher. That means that although this question is in the Datacenter section, this question also encompasses office (and other) spaces used by the vendor to conduct operations.</v>
      </c>
      <c r="D90" s="63" t="str">
        <f>VLOOKUP($A90,Questions!$B$3:$I$95,8,FALSE)</f>
        <v>If a weak response is given to this answer, response scrutiny should be increased. Inquire about the size of an organization, how it is physically deployed, and how employees interact with each other and verify each others credibility. Any follow-up question related to physical integrity of institutional data is relevant here.</v>
      </c>
      <c r="E90" s="28" t="s">
        <v>283</v>
      </c>
      <c r="F90" s="20"/>
      <c r="G90" s="20"/>
      <c r="H90" s="20"/>
      <c r="I90" s="20"/>
      <c r="J90" s="20"/>
      <c r="K90" s="20"/>
      <c r="L90" s="20"/>
      <c r="M90" s="20"/>
      <c r="N90" s="20"/>
      <c r="O90" s="20"/>
      <c r="P90" s="20"/>
      <c r="Q90" s="20"/>
      <c r="R90" s="20"/>
      <c r="S90" s="20"/>
      <c r="T90" s="20"/>
      <c r="U90" s="20"/>
      <c r="V90" s="20"/>
      <c r="W90" s="20"/>
      <c r="X90" s="20"/>
      <c r="Y90" s="20"/>
    </row>
    <row r="91" spans="1:25" ht="97.5" customHeight="1">
      <c r="A91" s="30" t="s">
        <v>193</v>
      </c>
      <c r="B91" s="30" t="str">
        <f>VLOOKUP(A91,Questions!B$3:C$95,2,FALSE)</f>
        <v>Do you have physical access control and video surveillance to prevent/detect unauthorized access to your data center?</v>
      </c>
      <c r="C91" s="63" t="str">
        <f>VLOOKUP($A91,Questions!$B$3:$I$95,7,FALSE)</f>
        <v>It is important to physically protect and monitor an infrastructure. The purpose of this question is to determine that appropriate protections are in place at a vendor's data center.</v>
      </c>
      <c r="D91" s="63" t="str">
        <f>VLOOKUP($A91,Questions!$B$3:$I$95,8,FALSE)</f>
        <v>If a vendor answers unsatisfactorily, follow up with questions about their physical infrastructure strategy (why they are self hosting), geographic redundancy (to determine if the data center is colocated with staff), and any compensating controls they may have in place.</v>
      </c>
      <c r="E91" s="32" t="s">
        <v>258</v>
      </c>
      <c r="F91" s="20"/>
      <c r="G91" s="20"/>
      <c r="H91" s="20"/>
      <c r="I91" s="20"/>
      <c r="J91" s="20"/>
      <c r="K91" s="20"/>
      <c r="L91" s="20"/>
      <c r="M91" s="20"/>
      <c r="N91" s="20"/>
      <c r="O91" s="20"/>
      <c r="P91" s="20"/>
      <c r="Q91" s="20"/>
      <c r="R91" s="20"/>
      <c r="S91" s="20"/>
      <c r="T91" s="20"/>
      <c r="U91" s="20"/>
      <c r="V91" s="20"/>
      <c r="W91" s="20"/>
      <c r="X91" s="20"/>
      <c r="Y91" s="20"/>
    </row>
    <row r="92" spans="1:25" ht="36" customHeight="1">
      <c r="A92" s="286" t="s">
        <v>194</v>
      </c>
      <c r="B92" s="272"/>
      <c r="C92" s="48" t="str">
        <f>$C$31</f>
        <v>Reason for Question</v>
      </c>
      <c r="D92" s="48" t="str">
        <f>$D$31</f>
        <v>Follow-up Inquiries/Responses</v>
      </c>
      <c r="E92" s="28" t="s">
        <v>284</v>
      </c>
      <c r="F92" s="20"/>
      <c r="G92" s="20"/>
      <c r="H92" s="20"/>
      <c r="I92" s="20"/>
      <c r="J92" s="20"/>
      <c r="K92" s="20"/>
      <c r="L92" s="20"/>
      <c r="M92" s="20"/>
      <c r="N92" s="20"/>
      <c r="O92" s="20"/>
      <c r="P92" s="20"/>
      <c r="Q92" s="20"/>
      <c r="R92" s="20"/>
      <c r="S92" s="20"/>
      <c r="T92" s="20"/>
      <c r="U92" s="20"/>
      <c r="V92" s="20"/>
      <c r="W92" s="20"/>
      <c r="X92" s="20"/>
      <c r="Y92" s="20"/>
    </row>
    <row r="93" spans="1:25" ht="117.75" customHeight="1">
      <c r="A93" s="30" t="s">
        <v>195</v>
      </c>
      <c r="B93" s="30" t="str">
        <f>VLOOKUP(A93,Questions!B$3:C$95,2,FALSE)</f>
        <v>Do you enforce network segmentation between trusted and untrusted networks (i.e., Internet, DMZ, Extranet, etc.)?</v>
      </c>
      <c r="C93" s="63" t="str">
        <f>VLOOKUP($A93,Questions!$B$3:$I$95,7,FALSE)</f>
        <v>Networks are excellent at segmenting trusted and untrusted networks, a best practice used by many. Implementations can range from simple to complex but at a minimum need to be appropriately implemented and maintained.</v>
      </c>
      <c r="D93" s="63" t="str">
        <f>VLOOKUP($A93,Questions!$B$3:$I$95,8,FALSE)</f>
        <v>The lack of segmentation indicates a flat network is in use. If this is the case, other compensating controls (e.g., host-based tools) will need to be in place to properly manage network communications within a vendor's infrastructure. Ask why the vendor has used this strategy and what they are doing to safeguard institutional data in this environment.</v>
      </c>
      <c r="E93" s="28" t="s">
        <v>285</v>
      </c>
      <c r="F93" s="20"/>
      <c r="G93" s="20"/>
      <c r="H93" s="20"/>
      <c r="I93" s="20"/>
      <c r="J93" s="20"/>
      <c r="K93" s="20"/>
      <c r="L93" s="20"/>
      <c r="M93" s="20"/>
      <c r="N93" s="20"/>
      <c r="O93" s="20"/>
      <c r="P93" s="20"/>
      <c r="Q93" s="20"/>
      <c r="R93" s="20"/>
      <c r="S93" s="20"/>
      <c r="T93" s="20"/>
      <c r="U93" s="20"/>
      <c r="V93" s="20"/>
      <c r="W93" s="20"/>
      <c r="X93" s="20"/>
      <c r="Y93" s="20"/>
    </row>
    <row r="94" spans="1:25" ht="133.5" customHeight="1">
      <c r="A94" s="30" t="s">
        <v>197</v>
      </c>
      <c r="B94" s="30" t="str">
        <f>VLOOKUP(A94,Questions!B$3:C$95,2,FALSE)</f>
        <v>Are you utilizing a stateful packet inspection (SPI) firewall?</v>
      </c>
      <c r="C94" s="63" t="str">
        <f>VLOOKUP($A94,Questions!$B$3:$I$95,7,FALSE)</f>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v>
      </c>
      <c r="D94" s="63" t="str">
        <f>VLOOKUP($A94,Questions!$B$3:$I$95,8,FALSE)</f>
        <v>If a vendor states that they do not run a SPI firewall, there is elevated reason for concern. Ensure how network traffic is monitored and managed as well as any compensating controls currently implemented.</v>
      </c>
      <c r="E94" s="28" t="s">
        <v>286</v>
      </c>
      <c r="F94" s="20"/>
      <c r="G94" s="20"/>
      <c r="H94" s="20"/>
      <c r="I94" s="20"/>
      <c r="J94" s="20"/>
      <c r="K94" s="20"/>
      <c r="L94" s="20"/>
      <c r="M94" s="20"/>
      <c r="N94" s="20"/>
      <c r="O94" s="20"/>
      <c r="P94" s="20"/>
      <c r="Q94" s="20"/>
      <c r="R94" s="20"/>
      <c r="S94" s="20"/>
      <c r="T94" s="20"/>
      <c r="U94" s="20"/>
      <c r="V94" s="20"/>
      <c r="W94" s="20"/>
      <c r="X94" s="20"/>
      <c r="Y94" s="20"/>
    </row>
    <row r="95" spans="1:25" ht="130.5" customHeight="1">
      <c r="A95" s="30" t="s">
        <v>198</v>
      </c>
      <c r="B95" s="30" t="str">
        <f>VLOOKUP(A95,Questions!B$3:C$95,2,FALSE)</f>
        <v>Do you use an automated IDS/IPS system to monitor for intrusions?</v>
      </c>
      <c r="C95" s="63" t="str">
        <f>VLOOKUP($A95,Questions!$B$3:$I$95,7,FALSE)</f>
        <v>It is important to have detective capabilities in an information system to protect institutional data. Because this is somewhat expected in information systems, vendors without IDSs implemented should raise concerns. Compensating controls need future evaluation, if provided by the vendor.</v>
      </c>
      <c r="D95" s="63" t="str">
        <f>VLOOKUP($A95,Questions!$B$3:$I$95,8,FALSE)</f>
        <v>A security program with limited resources for event detection and prevention is not effective. Inquiries should include training for staff, reasoning behind not using IDS/IPS technologies, and how systems are monitored. Additional questions about a SIEM and other tooling may be appropriate. Ask how systems are actively protected and how malicious activity is stopped.</v>
      </c>
      <c r="E95" s="28" t="s">
        <v>287</v>
      </c>
      <c r="F95" s="20"/>
      <c r="G95" s="20"/>
      <c r="H95" s="20"/>
      <c r="I95" s="20"/>
      <c r="J95" s="20"/>
      <c r="K95" s="20"/>
      <c r="L95" s="20"/>
      <c r="M95" s="20"/>
      <c r="N95" s="20"/>
      <c r="O95" s="20"/>
      <c r="P95" s="20"/>
      <c r="Q95" s="20"/>
      <c r="R95" s="20"/>
      <c r="S95" s="20"/>
      <c r="T95" s="20"/>
      <c r="U95" s="20"/>
      <c r="V95" s="20"/>
      <c r="W95" s="20"/>
      <c r="X95" s="20"/>
      <c r="Y95" s="20"/>
    </row>
    <row r="96" spans="1:25" ht="120.75" customHeight="1">
      <c r="A96" s="30" t="s">
        <v>199</v>
      </c>
      <c r="B96" s="30" t="str">
        <f>VLOOKUP(A96,Questions!B$3:C$95,2,FALSE)</f>
        <v>Are you employing any next-generation persistent threat (NGPT) monitoring?</v>
      </c>
      <c r="C96" s="63" t="str">
        <f>VLOOKUP($A96,Questions!$B$3:$I$95,7,FALSE)</f>
        <v>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v>
      </c>
      <c r="D96" s="63" t="str">
        <f>VLOOKUP($A96,Questions!$B$3:$I$95,8,FALSE)</f>
        <v>Follow-up inquiries for NGPT monitoring will be institution/implementation specific.</v>
      </c>
      <c r="E96" s="28"/>
      <c r="F96" s="20"/>
      <c r="G96" s="20"/>
      <c r="H96" s="20"/>
      <c r="I96" s="20"/>
      <c r="J96" s="20"/>
      <c r="K96" s="20"/>
      <c r="L96" s="20"/>
      <c r="M96" s="20"/>
      <c r="N96" s="20"/>
      <c r="O96" s="20"/>
      <c r="P96" s="20"/>
      <c r="Q96" s="20"/>
      <c r="R96" s="20"/>
      <c r="S96" s="20"/>
      <c r="T96" s="20"/>
      <c r="U96" s="20"/>
      <c r="V96" s="20"/>
      <c r="W96" s="20"/>
      <c r="X96" s="20"/>
      <c r="Y96" s="20"/>
    </row>
    <row r="97" spans="1:25" ht="200.25" customHeight="1">
      <c r="A97" s="30" t="s">
        <v>200</v>
      </c>
      <c r="B97" s="30" t="str">
        <f>VLOOKUP(A97,Questions!B$3:C$95,2,FALSE)</f>
        <v>Do you require connectivity to the institution's network for support/administration or access into any existing systems for integration purposes?</v>
      </c>
      <c r="C97" s="63" t="str">
        <f>VLOOKUP($A97,Questions!$B$3:$I$95,7,FALSE)</f>
        <v>This question is about what level of network access is needed by the vendor's administrators. If all that is needed is a web connection, then even simple, on-premise access to a guest network can be considered. But if it requires connectivity to a highly protected resource (for example, a database server on an isolated VLAN and only accepting traffic from a specific front end), then the vendor's administrators may need to be given access to a datacenter's network. Again, the purpose here is to determine what level of access is the minimum required and what controls to put in place to secure that access.</v>
      </c>
      <c r="D97" s="63" t="str">
        <f>VLOOKUP($A97,Questions!$B$3:$I$95,8,FALSE)</f>
        <v>Follow-up inquiries for institution network connectivity resource requirements will be institution/implementation specific.</v>
      </c>
      <c r="E97" s="32" t="s">
        <v>258</v>
      </c>
      <c r="F97" s="20"/>
      <c r="G97" s="20"/>
      <c r="H97" s="20"/>
      <c r="I97" s="20"/>
      <c r="J97" s="20"/>
      <c r="K97" s="20"/>
      <c r="L97" s="20"/>
      <c r="M97" s="20"/>
      <c r="N97" s="20"/>
      <c r="O97" s="20"/>
      <c r="P97" s="20"/>
      <c r="Q97" s="20"/>
      <c r="R97" s="20"/>
      <c r="S97" s="20"/>
      <c r="T97" s="20"/>
      <c r="U97" s="20"/>
      <c r="V97" s="20"/>
      <c r="W97" s="20"/>
      <c r="X97" s="20"/>
      <c r="Y97" s="20"/>
    </row>
    <row r="98" spans="1:25" ht="36.75" customHeight="1">
      <c r="A98" s="286" t="s">
        <v>288</v>
      </c>
      <c r="B98" s="272"/>
      <c r="C98" s="48" t="str">
        <f>$C$31</f>
        <v>Reason for Question</v>
      </c>
      <c r="D98" s="48" t="str">
        <f>$D$31</f>
        <v>Follow-up Inquiries/Responses</v>
      </c>
      <c r="E98" s="28"/>
      <c r="F98" s="20"/>
      <c r="G98" s="20"/>
      <c r="H98" s="20"/>
      <c r="I98" s="20"/>
      <c r="J98" s="20"/>
      <c r="K98" s="20"/>
      <c r="L98" s="20"/>
      <c r="M98" s="20"/>
      <c r="N98" s="20"/>
      <c r="O98" s="20"/>
      <c r="P98" s="20"/>
      <c r="Q98" s="20"/>
      <c r="R98" s="20"/>
      <c r="S98" s="20"/>
      <c r="T98" s="20"/>
      <c r="U98" s="20"/>
      <c r="V98" s="20"/>
      <c r="W98" s="20"/>
      <c r="X98" s="20"/>
      <c r="Y98" s="20"/>
    </row>
    <row r="99" spans="1:25" ht="148.5" customHeight="1">
      <c r="A99" s="30" t="s">
        <v>202</v>
      </c>
      <c r="B99" s="30" t="str">
        <f>VLOOKUP(A99,Questions!B$3:C$95,2,FALSE)</f>
        <v>Do you have a formal incident response plan?</v>
      </c>
      <c r="C99" s="63" t="str">
        <f>VLOOKUP($A99,Questions!$B$3:$I$95,7,FALSE)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99" s="63" t="str">
        <f>VLOOKUP($A99,Questions!$B$3:$I$95,8,FALSE)</f>
        <v>If the vendor does not have an incident response plan, direct them to the NIST Computer Security Incident Handling Guide at https://csrc.nist.gov/publications/detail/sp/800-61/rev-2/final</v>
      </c>
      <c r="E99" s="28" t="s">
        <v>289</v>
      </c>
      <c r="F99" s="66" t="s">
        <v>196</v>
      </c>
      <c r="G99" s="20"/>
      <c r="H99" s="20"/>
      <c r="I99" s="20"/>
      <c r="J99" s="20"/>
      <c r="K99" s="20"/>
      <c r="L99" s="20"/>
      <c r="M99" s="20"/>
      <c r="N99" s="20"/>
      <c r="O99" s="20"/>
      <c r="P99" s="20"/>
      <c r="Q99" s="20"/>
      <c r="R99" s="20"/>
      <c r="S99" s="20"/>
      <c r="T99" s="20"/>
      <c r="U99" s="20"/>
      <c r="V99" s="20"/>
      <c r="W99" s="20"/>
      <c r="X99" s="20"/>
      <c r="Y99" s="20"/>
    </row>
    <row r="100" spans="1:25" ht="93" customHeight="1">
      <c r="A100" s="30" t="s">
        <v>204</v>
      </c>
      <c r="B100" s="30" t="str">
        <f>VLOOKUP(A100,Questions!B$3:C$95,2,FALSE)</f>
        <v>Do you have an incident response process and reporting in place to investigate any potential incidents and report actual incidents?</v>
      </c>
      <c r="C100" s="63" t="str">
        <f>VLOOKUP($A100,Questions!$B$3:$I$95,7,FALSE)</f>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100" s="63" t="str">
        <f>VLOOKUP($A100,Questions!$B$3:$I$95,8,FALSE)</f>
        <v>If the vendor does not have an incident response plan, direct them to the NIST Computer Security Incident Handling Guide at https://csrc.nist.gov/publications/detail/sp/800-61/rev-2/final</v>
      </c>
      <c r="E100" s="28" t="s">
        <v>290</v>
      </c>
      <c r="F100" s="20"/>
      <c r="G100" s="20"/>
      <c r="H100" s="20"/>
      <c r="I100" s="20"/>
      <c r="J100" s="20"/>
      <c r="K100" s="20"/>
      <c r="L100" s="20"/>
      <c r="M100" s="20"/>
      <c r="N100" s="20"/>
      <c r="O100" s="20"/>
      <c r="P100" s="20"/>
      <c r="Q100" s="20"/>
      <c r="R100" s="20"/>
      <c r="S100" s="20"/>
      <c r="T100" s="20"/>
      <c r="U100" s="20"/>
      <c r="V100" s="20"/>
      <c r="W100" s="20"/>
      <c r="X100" s="20"/>
      <c r="Y100" s="20"/>
    </row>
    <row r="101" spans="1:25" ht="67.5" customHeight="1">
      <c r="A101" s="30" t="s">
        <v>205</v>
      </c>
      <c r="B101" s="30" t="str">
        <f>VLOOKUP(A101,Questions!B$3:C$95,2,FALSE)</f>
        <v>Do you carry cyber-risk insurance to protect against unforeseen service outages, data that is lost or stolen, and security incidents?</v>
      </c>
      <c r="C101" s="63" t="str">
        <f>VLOOKUP($A101,Questions!$B$3:$I$95,7,FALSE)</f>
        <v>Vendor responses to this questions need to be evaluated in the context of use case, data criticality, institutional risk tolerance, and value of the software/product/service to the institution's mission.</v>
      </c>
      <c r="D101" s="63" t="str">
        <f>VLOOKUP($A101,Questions!$B$3:$I$95,8,FALSE)</f>
        <v>Follow-up inquiries for cyber-risk insurance will be institution/implementation specific.</v>
      </c>
      <c r="E101" s="28" t="s">
        <v>291</v>
      </c>
      <c r="F101" s="20"/>
      <c r="G101" s="20"/>
      <c r="H101" s="20"/>
      <c r="I101" s="20"/>
      <c r="J101" s="20"/>
      <c r="K101" s="20"/>
      <c r="L101" s="20"/>
      <c r="M101" s="20"/>
      <c r="N101" s="20"/>
      <c r="O101" s="20"/>
      <c r="P101" s="20"/>
      <c r="Q101" s="20"/>
      <c r="R101" s="20"/>
      <c r="S101" s="20"/>
      <c r="T101" s="20"/>
      <c r="U101" s="20"/>
      <c r="V101" s="20"/>
      <c r="W101" s="20"/>
      <c r="X101" s="20"/>
      <c r="Y101" s="20"/>
    </row>
    <row r="102" spans="1:25" ht="86.25" customHeight="1">
      <c r="A102" s="30" t="s">
        <v>206</v>
      </c>
      <c r="B102" s="30" t="str">
        <f>VLOOKUP(A102,Questions!B$3:C$95,2,FALSE)</f>
        <v>Do you have either an internal incident response team or retain an external team?</v>
      </c>
      <c r="C102" s="63" t="str">
        <f>VLOOKUP($A102,Questions!$B$3:$I$95,7,FALSE)</f>
        <v>The incident team structure (internal vs. external), size, and capabilities of a vendor have a significant impact on their ability to respond to and protect an institution's data. Use the knowledge of this response when evaluating other vendor statements.</v>
      </c>
      <c r="D102" s="63" t="str">
        <f>VLOOKUP($A102,Questions!$B$3:$I$95,8,FALSE)</f>
        <v>If the vendor does not have an incident response team, direct them to the NIST Computer Security Incident Handling Guide at https://csrc.nist.gov/publications/detail/sp/800-61/rev-2/final</v>
      </c>
      <c r="E102" s="28" t="s">
        <v>292</v>
      </c>
      <c r="F102" s="20"/>
      <c r="G102" s="20"/>
      <c r="H102" s="20"/>
      <c r="I102" s="20"/>
      <c r="J102" s="20"/>
      <c r="K102" s="20"/>
      <c r="L102" s="20"/>
      <c r="M102" s="20"/>
      <c r="N102" s="20"/>
      <c r="O102" s="20"/>
      <c r="P102" s="20"/>
      <c r="Q102" s="20"/>
      <c r="R102" s="20"/>
      <c r="S102" s="20"/>
      <c r="T102" s="20"/>
      <c r="U102" s="20"/>
      <c r="V102" s="20"/>
      <c r="W102" s="20"/>
      <c r="X102" s="20"/>
      <c r="Y102" s="20"/>
    </row>
    <row r="103" spans="1:25" ht="130.5" customHeight="1">
      <c r="A103" s="30" t="s">
        <v>208</v>
      </c>
      <c r="B103" s="30" t="str">
        <f>VLOOKUP(A103,Questions!B$3:C$95,2,FALSE)</f>
        <v>Do you have the capability to respond to incidents on a 24 x 7 x 365 basis?</v>
      </c>
      <c r="C103" s="63" t="str">
        <f>VLOOKUP($A103,Questions!$B$3:$I$95,7,FALSE)</f>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v>
      </c>
      <c r="D103" s="63" t="str">
        <f>VLOOKUP($A103,Questions!$B$3:$I$95,8,FALSE)</f>
        <v>If the vendor does not have an incident response plan, point them to the NIST Computer Security Incident Handling Guide at https://csrc.nist.gov/publications/detail/sp/800-61/rev-2/final</v>
      </c>
      <c r="E103" s="32" t="s">
        <v>258</v>
      </c>
      <c r="F103" s="20"/>
      <c r="G103" s="20"/>
      <c r="H103" s="20"/>
      <c r="I103" s="20"/>
      <c r="J103" s="20"/>
      <c r="K103" s="20"/>
      <c r="L103" s="20"/>
      <c r="M103" s="20"/>
      <c r="N103" s="20"/>
      <c r="O103" s="20"/>
      <c r="P103" s="20"/>
      <c r="Q103" s="20"/>
      <c r="R103" s="20"/>
      <c r="S103" s="20"/>
      <c r="T103" s="20"/>
      <c r="U103" s="20"/>
      <c r="V103" s="20"/>
      <c r="W103" s="20"/>
      <c r="X103" s="20"/>
      <c r="Y103" s="20"/>
    </row>
    <row r="104" spans="1:25" ht="36" customHeight="1">
      <c r="A104" s="286" t="s">
        <v>210</v>
      </c>
      <c r="B104" s="272"/>
      <c r="C104" s="48" t="str">
        <f>$C$31</f>
        <v>Reason for Question</v>
      </c>
      <c r="D104" s="48" t="str">
        <f>$D$31</f>
        <v>Follow-up Inquiries/Responses</v>
      </c>
      <c r="E104" s="28" t="s">
        <v>293</v>
      </c>
      <c r="F104" s="20"/>
      <c r="G104" s="20"/>
      <c r="H104" s="20"/>
      <c r="I104" s="20"/>
      <c r="J104" s="20"/>
      <c r="K104" s="20"/>
      <c r="L104" s="20"/>
      <c r="M104" s="20"/>
      <c r="N104" s="20"/>
      <c r="O104" s="20"/>
      <c r="P104" s="20"/>
      <c r="Q104" s="20"/>
      <c r="R104" s="20"/>
      <c r="S104" s="20"/>
      <c r="T104" s="20"/>
      <c r="U104" s="20"/>
      <c r="V104" s="20"/>
      <c r="W104" s="20"/>
      <c r="X104" s="20"/>
      <c r="Y104" s="20"/>
    </row>
    <row r="105" spans="1:25" ht="132" customHeight="1">
      <c r="A105" s="30" t="s">
        <v>211</v>
      </c>
      <c r="B105" s="30" t="str">
        <f>VLOOKUP(A105,Questions!B$3:C$95,2,FALSE)</f>
        <v>Can you share the organization chart, mission statement, and policies for your information security unit?</v>
      </c>
      <c r="C105" s="63" t="str">
        <f>VLOOKUP($A105,Questions!$B$3:$I$95,7,FALSE)</f>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v>
      </c>
      <c r="D105" s="63" t="str">
        <f>VLOOKUP($A105,Questions!$B$3:$I$95,8,FALSE)</f>
        <v>Vague responses to this question should be investigated further. Vendors unwilling to share additional supporting documentation decrease the trust established with other responses.</v>
      </c>
      <c r="E105" s="28" t="s">
        <v>294</v>
      </c>
      <c r="F105" s="20"/>
      <c r="G105" s="20"/>
      <c r="H105" s="20"/>
      <c r="I105" s="20"/>
      <c r="J105" s="20"/>
      <c r="K105" s="20"/>
      <c r="L105" s="20"/>
      <c r="M105" s="20"/>
      <c r="N105" s="20"/>
      <c r="O105" s="20"/>
      <c r="P105" s="20"/>
      <c r="Q105" s="20"/>
      <c r="R105" s="20"/>
      <c r="S105" s="20"/>
      <c r="T105" s="20"/>
      <c r="U105" s="20"/>
      <c r="V105" s="20"/>
      <c r="W105" s="20"/>
      <c r="X105" s="20"/>
      <c r="Y105" s="20"/>
    </row>
    <row r="106" spans="1:25" ht="114.75" customHeight="1">
      <c r="A106" s="30" t="s">
        <v>213</v>
      </c>
      <c r="B106" s="30" t="str">
        <f>VLOOKUP(A106,Questions!B$3:C$95,2,FALSE)</f>
        <v>Are information security principles designed into the product lifecycle?</v>
      </c>
      <c r="C106" s="63" t="str">
        <f>VLOOKUP($A106,Questions!$B$3:$I$95,7,FALSE)</f>
        <v>The adherence to secure coding best practices better positions a vendor to maintain the CIA triad. Use the knowledge of this response when evaluating other vendor statements, particularly those focused on development and the protection of communications.</v>
      </c>
      <c r="D106" s="63" t="str">
        <f>VLOOKUP($A106,Questions!$B$3:$I$95,8,FALSE)</f>
        <v>If information security principles are not designed into the product lifecycle, point the vendor to OWASP's Secure Coding Practices - Quick Reference Guide at https://www.owasp.org/index.php/OWASP_Secure_Coding_Practices_-_Quick_Reference_Guide</v>
      </c>
      <c r="E106" s="28" t="s">
        <v>295</v>
      </c>
      <c r="F106" s="20"/>
      <c r="G106" s="20"/>
      <c r="H106" s="20"/>
      <c r="I106" s="20"/>
      <c r="J106" s="20"/>
      <c r="K106" s="20"/>
      <c r="L106" s="20"/>
      <c r="M106" s="20"/>
      <c r="N106" s="20"/>
      <c r="O106" s="20"/>
      <c r="P106" s="20"/>
      <c r="Q106" s="20"/>
      <c r="R106" s="20"/>
      <c r="S106" s="20"/>
      <c r="T106" s="20"/>
      <c r="U106" s="20"/>
      <c r="V106" s="20"/>
      <c r="W106" s="20"/>
      <c r="X106" s="20"/>
      <c r="Y106" s="20"/>
    </row>
    <row r="107" spans="1:25" ht="117.75" customHeight="1">
      <c r="A107" s="30" t="s">
        <v>214</v>
      </c>
      <c r="B107" s="30" t="str">
        <f>VLOOKUP(A107,Questions!B$3:C$95,2,FALSE)</f>
        <v>Do you have a documented information security policy?</v>
      </c>
      <c r="C107" s="63" t="str">
        <f>VLOOKUP($A107,Questions!$B$3:$I$95,7,FALSE)</f>
        <v>A shared security [responsibility] environment is expected of vendors in today's world. Security offices cannot solely protect an institution's data. Information security, ingrained in an organization, is the best case scenario for the protection of institutional data. Security awareness and practice start in a vendor's policies. 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107" s="63" t="str">
        <f>VLOOKUP($A107,Questions!$B$3:$I$95,8,FALSE)</f>
        <v>If the vendor does not have a documented information security policy, follow-up questions about training, company practices, awareness efforts, auditing, and system protection practices are appropriate.</v>
      </c>
      <c r="E107" s="32" t="s">
        <v>258</v>
      </c>
      <c r="F107" s="20"/>
      <c r="G107" s="20"/>
      <c r="H107" s="20"/>
      <c r="I107" s="20"/>
      <c r="J107" s="20"/>
      <c r="K107" s="20"/>
      <c r="L107" s="20"/>
      <c r="M107" s="20"/>
      <c r="N107" s="20"/>
      <c r="O107" s="20"/>
      <c r="P107" s="20"/>
      <c r="Q107" s="20"/>
      <c r="R107" s="20"/>
      <c r="S107" s="20"/>
      <c r="T107" s="20"/>
      <c r="U107" s="20"/>
      <c r="V107" s="20"/>
      <c r="W107" s="20"/>
      <c r="X107" s="20"/>
      <c r="Y107" s="20"/>
    </row>
    <row r="108" spans="1:25" ht="36.75" customHeight="1">
      <c r="A108" s="286" t="s">
        <v>215</v>
      </c>
      <c r="B108" s="272"/>
      <c r="C108" s="48" t="str">
        <f>$C$31</f>
        <v>Reason for Question</v>
      </c>
      <c r="D108" s="48" t="str">
        <f>$D$31</f>
        <v>Follow-up Inquiries/Responses</v>
      </c>
      <c r="E108" s="28"/>
      <c r="F108" s="20"/>
      <c r="G108" s="20"/>
      <c r="H108" s="20"/>
      <c r="I108" s="20"/>
      <c r="J108" s="20"/>
      <c r="K108" s="20"/>
      <c r="L108" s="20"/>
      <c r="M108" s="20"/>
      <c r="N108" s="20"/>
      <c r="O108" s="20"/>
      <c r="P108" s="20"/>
      <c r="Q108" s="20"/>
      <c r="R108" s="20"/>
      <c r="S108" s="20"/>
      <c r="T108" s="20"/>
      <c r="U108" s="20"/>
      <c r="V108" s="20"/>
      <c r="W108" s="20"/>
      <c r="X108" s="20"/>
      <c r="Y108" s="20"/>
    </row>
    <row r="109" spans="1:25" ht="144.75" customHeight="1">
      <c r="A109" s="30" t="s">
        <v>216</v>
      </c>
      <c r="B109" s="30" t="str">
        <f>VLOOKUP(A109,Questions!B$3:C$95,2,FALSE)</f>
        <v>Will institutional data be shared with or hosted by any third parties? (e.g., any entity not wholly owned by your company is considered a third party)</v>
      </c>
      <c r="C109" s="63" t="str">
        <f>VLOOKUP($A109,Questions!$B$3:$I$95,7,FALSE)</f>
        <v>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v>
      </c>
      <c r="D109" s="63" t="str">
        <f>VLOOKUP($A109,Questions!$B$3:$I$95,8,FALSE)</f>
        <v>Verify if the vendor's practice is constrained by a technology or if it is just a best practice that is not adopted. In the case of constraints, ask for additional best practice implementation strategies that may compensate for the elevated risk(s).</v>
      </c>
      <c r="E109" s="28" t="s">
        <v>296</v>
      </c>
      <c r="F109" s="20"/>
      <c r="G109" s="20"/>
      <c r="H109" s="20"/>
      <c r="I109" s="20"/>
      <c r="J109" s="20"/>
      <c r="K109" s="20"/>
      <c r="L109" s="20"/>
      <c r="M109" s="20"/>
      <c r="N109" s="20"/>
      <c r="O109" s="20"/>
      <c r="P109" s="20"/>
      <c r="Q109" s="20"/>
      <c r="R109" s="20"/>
      <c r="S109" s="20"/>
      <c r="T109" s="20"/>
      <c r="U109" s="20"/>
      <c r="V109" s="20"/>
      <c r="W109" s="20"/>
      <c r="X109" s="20"/>
      <c r="Y109" s="20"/>
    </row>
    <row r="110" spans="1:25" ht="115.5" customHeight="1">
      <c r="A110" s="30" t="s">
        <v>217</v>
      </c>
      <c r="B110" s="30" t="str">
        <f>VLOOKUP(A110,Questions!B$3:C$95,2,FALSE)</f>
        <v>Do you perform security assessments of third-party companies with which you share data? (e.g., hosting providers, cloud services, PaaS, IaaS, SaaS)</v>
      </c>
      <c r="C110" s="63" t="str">
        <f>VLOOKUP($A110,Questions!$B$3:$I$95,7,FALSE)</f>
        <v>In the context of the CIA triad, this question is focused on system integrity, ensuring that system changes are only executed by authorized users. Additionally, it is expected that devices (for administrators, vendor staff, and affiliates) that are used to access the vendor's systems are properly managed and secured.</v>
      </c>
      <c r="D110" s="63" t="str">
        <f>VLOOKUP($A110,Questions!$B$3:$I$95,8,FALSE)</f>
        <v>Follow up with a robust question set if the vendor cannot clearly state full control of the integrity of their system(s). Questions about administrator access on end-user devices and other maintenance and patching type questions are appropriate.</v>
      </c>
      <c r="E110" s="28" t="s">
        <v>297</v>
      </c>
      <c r="F110" s="20"/>
      <c r="G110" s="20"/>
      <c r="H110" s="20"/>
      <c r="I110" s="20"/>
      <c r="J110" s="20"/>
      <c r="K110" s="20"/>
      <c r="L110" s="20"/>
      <c r="M110" s="20"/>
      <c r="N110" s="20"/>
      <c r="O110" s="20"/>
      <c r="P110" s="20"/>
      <c r="Q110" s="20"/>
      <c r="R110" s="20"/>
      <c r="S110" s="20"/>
      <c r="T110" s="20"/>
      <c r="U110" s="20"/>
      <c r="V110" s="20"/>
      <c r="W110" s="20"/>
      <c r="X110" s="20"/>
      <c r="Y110" s="20"/>
    </row>
    <row r="111" spans="1:25" ht="113.25" customHeight="1">
      <c r="A111" s="45" t="s">
        <v>218</v>
      </c>
      <c r="B111" s="30" t="str">
        <f>VLOOKUP(A111,Questions!B$3:C$95,2,FALSE)</f>
        <v>Do you have an implemented third-party management strategy?</v>
      </c>
      <c r="C111" s="63" t="str">
        <f>VLOOKUP($A111,Questions!$B$3:$I$95,7,FALSE)</f>
        <v>Every organization needs to actively understand and manage their supply chain and the vendor's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vendor's practice of regression testing their code and verifying that previously nonexistent risks are not introduced into a known, secured environment.</v>
      </c>
      <c r="D111" s="63" t="str">
        <f>VLOOKUP($A111,Questions!$B$3:$I$95,8,FALSE)</f>
        <v>If "No," inquire if there are plans to implement a policy or if the vendor has a set of documented and consistent procedures that they are using to manage their third-party relationships.</v>
      </c>
      <c r="E111" s="28"/>
      <c r="F111" s="20"/>
      <c r="G111" s="20"/>
      <c r="H111" s="20"/>
      <c r="I111" s="20"/>
      <c r="J111" s="20"/>
      <c r="K111" s="20"/>
      <c r="L111" s="20"/>
      <c r="M111" s="20"/>
      <c r="N111" s="20"/>
      <c r="O111" s="20"/>
      <c r="P111" s="20"/>
      <c r="Q111" s="20"/>
      <c r="R111" s="20"/>
      <c r="S111" s="20"/>
      <c r="T111" s="20"/>
      <c r="U111" s="20"/>
      <c r="V111" s="20"/>
      <c r="W111" s="20"/>
      <c r="X111" s="20"/>
      <c r="Y111" s="20"/>
    </row>
    <row r="112" spans="1:25" ht="113.25" customHeight="1">
      <c r="A112" s="30" t="s">
        <v>219</v>
      </c>
      <c r="B112" s="38" t="str">
        <f>VLOOKUP(A112,Questions!B$3:C$95,2,FALSE)</f>
        <v>Do you have a process and implemented procedures for managing your hardware supply chain? (e.g., telecommunications equipment, export licensing, computing devices)</v>
      </c>
      <c r="C112" s="63" t="str">
        <f>VLOOKUP($A112,Questions!$B$3:$I$95,7,FALSE)</f>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v>
      </c>
      <c r="D112" s="63" t="str">
        <f>VLOOKUP($A112,Questions!$B$3:$I$95,8,FALSE)</f>
        <v>Follow-up inquiries concerning hardware supply chain will be institution/implementation specific.</v>
      </c>
      <c r="E112" s="32" t="s">
        <v>258</v>
      </c>
      <c r="F112" s="20"/>
      <c r="G112" s="20"/>
      <c r="H112" s="20"/>
      <c r="I112" s="20"/>
      <c r="J112" s="20"/>
      <c r="K112" s="20"/>
      <c r="L112" s="20"/>
      <c r="M112" s="20"/>
      <c r="N112" s="20"/>
      <c r="O112" s="20"/>
      <c r="P112" s="20"/>
      <c r="Q112" s="20"/>
      <c r="R112" s="20"/>
      <c r="S112" s="20"/>
      <c r="T112" s="20"/>
      <c r="U112" s="20"/>
      <c r="V112" s="20"/>
      <c r="W112" s="20"/>
      <c r="X112" s="20"/>
      <c r="Y112" s="20"/>
    </row>
    <row r="113" spans="1:25" ht="15.75" customHeight="1">
      <c r="A113" s="18" t="s">
        <v>53</v>
      </c>
      <c r="B113" s="20"/>
      <c r="C113" s="20"/>
      <c r="D113" s="70"/>
      <c r="E113" s="28"/>
      <c r="F113" s="20"/>
      <c r="G113" s="20"/>
      <c r="H113" s="20"/>
      <c r="I113" s="20"/>
      <c r="J113" s="20"/>
      <c r="K113" s="20"/>
      <c r="L113" s="20"/>
      <c r="M113" s="20"/>
      <c r="N113" s="20"/>
      <c r="O113" s="20"/>
      <c r="P113" s="20"/>
      <c r="Q113" s="20"/>
      <c r="R113" s="20"/>
      <c r="S113" s="20"/>
      <c r="T113" s="20"/>
      <c r="U113" s="20"/>
      <c r="V113" s="20"/>
      <c r="W113" s="20"/>
      <c r="X113" s="20"/>
      <c r="Y113" s="20"/>
    </row>
    <row r="114" spans="1:25" ht="15.75" hidden="1" customHeight="1">
      <c r="B114" s="20"/>
      <c r="C114" s="20"/>
      <c r="D114" s="70"/>
      <c r="E114" s="28"/>
      <c r="F114" s="20"/>
      <c r="G114" s="20"/>
      <c r="H114" s="20"/>
      <c r="I114" s="20"/>
      <c r="J114" s="20"/>
      <c r="K114" s="20"/>
      <c r="L114" s="20"/>
      <c r="M114" s="20"/>
      <c r="N114" s="20"/>
      <c r="O114" s="20"/>
      <c r="P114" s="20"/>
      <c r="Q114" s="20"/>
      <c r="R114" s="20"/>
      <c r="S114" s="20"/>
      <c r="T114" s="20"/>
      <c r="U114" s="20"/>
      <c r="V114" s="20"/>
      <c r="W114" s="20"/>
      <c r="X114" s="20"/>
      <c r="Y114" s="20"/>
    </row>
    <row r="115" spans="1:25" ht="15.75" hidden="1" customHeight="1">
      <c r="B115" s="20"/>
      <c r="C115" s="20"/>
      <c r="D115" s="70"/>
      <c r="E115" s="28"/>
      <c r="F115" s="20"/>
      <c r="G115" s="20"/>
      <c r="H115" s="20"/>
      <c r="I115" s="20"/>
      <c r="J115" s="20"/>
      <c r="K115" s="20"/>
      <c r="L115" s="20"/>
      <c r="M115" s="20"/>
      <c r="N115" s="20"/>
      <c r="O115" s="20"/>
      <c r="P115" s="20"/>
      <c r="Q115" s="20"/>
      <c r="R115" s="20"/>
      <c r="S115" s="20"/>
      <c r="T115" s="20"/>
      <c r="U115" s="20"/>
      <c r="V115" s="20"/>
      <c r="W115" s="20"/>
      <c r="X115" s="20"/>
      <c r="Y115" s="20"/>
    </row>
    <row r="116" spans="1:25" ht="15.75" hidden="1" customHeight="1">
      <c r="B116" s="20"/>
      <c r="C116" s="20"/>
      <c r="D116" s="70"/>
      <c r="E116" s="28"/>
      <c r="F116" s="20"/>
      <c r="G116" s="20"/>
      <c r="H116" s="20"/>
      <c r="I116" s="20"/>
      <c r="J116" s="20"/>
      <c r="K116" s="20"/>
      <c r="L116" s="20"/>
      <c r="M116" s="20"/>
      <c r="N116" s="20"/>
      <c r="O116" s="20"/>
      <c r="P116" s="20"/>
      <c r="Q116" s="20"/>
      <c r="R116" s="20"/>
      <c r="S116" s="20"/>
      <c r="T116" s="20"/>
      <c r="U116" s="20"/>
      <c r="V116" s="20"/>
      <c r="W116" s="20"/>
      <c r="X116" s="20"/>
      <c r="Y116" s="20"/>
    </row>
    <row r="117" spans="1:25" ht="15.75" hidden="1" customHeight="1">
      <c r="B117" s="20"/>
      <c r="C117" s="20"/>
      <c r="D117" s="70"/>
      <c r="E117" s="28"/>
      <c r="F117" s="20"/>
      <c r="G117" s="20"/>
      <c r="H117" s="20"/>
      <c r="I117" s="20"/>
      <c r="J117" s="20"/>
      <c r="K117" s="20"/>
      <c r="L117" s="20"/>
      <c r="M117" s="20"/>
      <c r="N117" s="20"/>
      <c r="O117" s="20"/>
      <c r="P117" s="20"/>
      <c r="Q117" s="20"/>
      <c r="R117" s="20"/>
      <c r="S117" s="20"/>
      <c r="T117" s="20"/>
      <c r="U117" s="20"/>
      <c r="V117" s="20"/>
      <c r="W117" s="20"/>
      <c r="X117" s="20"/>
      <c r="Y117" s="20"/>
    </row>
    <row r="118" spans="1:25" ht="15.75" hidden="1" customHeight="1">
      <c r="B118" s="20"/>
      <c r="C118" s="20"/>
      <c r="D118" s="70"/>
      <c r="E118" s="28"/>
      <c r="F118" s="20"/>
      <c r="G118" s="20"/>
      <c r="H118" s="20"/>
      <c r="I118" s="20"/>
      <c r="J118" s="20"/>
      <c r="K118" s="20"/>
      <c r="L118" s="20"/>
      <c r="M118" s="20"/>
      <c r="N118" s="20"/>
      <c r="O118" s="20"/>
      <c r="P118" s="20"/>
      <c r="Q118" s="20"/>
      <c r="R118" s="20"/>
      <c r="S118" s="20"/>
      <c r="T118" s="20"/>
      <c r="U118" s="20"/>
      <c r="V118" s="20"/>
      <c r="W118" s="20"/>
      <c r="X118" s="20"/>
      <c r="Y118" s="20"/>
    </row>
    <row r="119" spans="1:25" ht="15.75" hidden="1" customHeight="1">
      <c r="B119" s="20"/>
      <c r="C119" s="20"/>
      <c r="D119" s="70"/>
      <c r="E119" s="28"/>
      <c r="F119" s="20"/>
      <c r="G119" s="20"/>
      <c r="H119" s="20"/>
      <c r="I119" s="20"/>
      <c r="J119" s="20"/>
      <c r="K119" s="20"/>
      <c r="L119" s="20"/>
      <c r="M119" s="20"/>
      <c r="N119" s="20"/>
      <c r="O119" s="20"/>
      <c r="P119" s="20"/>
      <c r="Q119" s="20"/>
      <c r="R119" s="20"/>
      <c r="S119" s="20"/>
      <c r="T119" s="20"/>
      <c r="U119" s="20"/>
      <c r="V119" s="20"/>
      <c r="W119" s="20"/>
      <c r="X119" s="20"/>
      <c r="Y119" s="20"/>
    </row>
    <row r="120" spans="1:25" ht="15.75" hidden="1" customHeight="1">
      <c r="B120" s="20"/>
      <c r="C120" s="20"/>
      <c r="D120" s="70"/>
      <c r="E120" s="28"/>
      <c r="F120" s="20"/>
      <c r="G120" s="20"/>
      <c r="H120" s="20"/>
      <c r="I120" s="20"/>
      <c r="J120" s="20"/>
      <c r="K120" s="20"/>
      <c r="L120" s="20"/>
      <c r="M120" s="20"/>
      <c r="N120" s="20"/>
      <c r="O120" s="20"/>
      <c r="P120" s="20"/>
      <c r="Q120" s="20"/>
      <c r="R120" s="20"/>
      <c r="S120" s="20"/>
      <c r="T120" s="20"/>
      <c r="U120" s="20"/>
      <c r="V120" s="20"/>
      <c r="W120" s="20"/>
      <c r="X120" s="20"/>
      <c r="Y120" s="20"/>
    </row>
    <row r="121" spans="1:25" ht="15.75" hidden="1" customHeight="1">
      <c r="B121" s="20"/>
      <c r="C121" s="20"/>
      <c r="D121" s="70"/>
      <c r="E121" s="28"/>
      <c r="F121" s="20"/>
      <c r="G121" s="20"/>
      <c r="H121" s="20"/>
      <c r="I121" s="20"/>
      <c r="J121" s="20"/>
      <c r="K121" s="20"/>
      <c r="L121" s="20"/>
      <c r="M121" s="20"/>
      <c r="N121" s="20"/>
      <c r="O121" s="20"/>
      <c r="P121" s="20"/>
      <c r="Q121" s="20"/>
      <c r="R121" s="20"/>
      <c r="S121" s="20"/>
      <c r="T121" s="20"/>
      <c r="U121" s="20"/>
      <c r="V121" s="20"/>
      <c r="W121" s="20"/>
      <c r="X121" s="20"/>
      <c r="Y121" s="20"/>
    </row>
    <row r="122" spans="1:25" ht="15.75" hidden="1" customHeight="1">
      <c r="B122" s="20"/>
      <c r="C122" s="20"/>
      <c r="D122" s="70"/>
      <c r="E122" s="28"/>
      <c r="F122" s="20"/>
      <c r="G122" s="20"/>
      <c r="H122" s="20"/>
      <c r="I122" s="20"/>
      <c r="J122" s="20"/>
      <c r="K122" s="20"/>
      <c r="L122" s="20"/>
      <c r="M122" s="20"/>
      <c r="N122" s="20"/>
      <c r="O122" s="20"/>
      <c r="P122" s="20"/>
      <c r="Q122" s="20"/>
      <c r="R122" s="20"/>
      <c r="S122" s="20"/>
      <c r="T122" s="20"/>
      <c r="U122" s="20"/>
      <c r="V122" s="20"/>
      <c r="W122" s="20"/>
      <c r="X122" s="20"/>
      <c r="Y122" s="20"/>
    </row>
    <row r="123" spans="1:25" ht="15.75" hidden="1" customHeight="1">
      <c r="B123" s="20"/>
      <c r="C123" s="20"/>
      <c r="D123" s="70"/>
      <c r="E123" s="28"/>
      <c r="F123" s="20"/>
      <c r="G123" s="20"/>
      <c r="H123" s="20"/>
      <c r="I123" s="20"/>
      <c r="J123" s="20"/>
      <c r="K123" s="20"/>
      <c r="L123" s="20"/>
      <c r="M123" s="20"/>
      <c r="N123" s="20"/>
      <c r="O123" s="20"/>
      <c r="P123" s="20"/>
      <c r="Q123" s="20"/>
      <c r="R123" s="20"/>
      <c r="S123" s="20"/>
      <c r="T123" s="20"/>
      <c r="U123" s="20"/>
      <c r="V123" s="20"/>
      <c r="W123" s="20"/>
      <c r="X123" s="20"/>
      <c r="Y123" s="20"/>
    </row>
    <row r="124" spans="1:25" ht="15.75" hidden="1" customHeight="1">
      <c r="B124" s="20"/>
      <c r="C124" s="20"/>
      <c r="D124" s="70"/>
      <c r="E124" s="28"/>
      <c r="F124" s="20"/>
      <c r="G124" s="20"/>
      <c r="H124" s="20"/>
      <c r="I124" s="20"/>
      <c r="J124" s="20"/>
      <c r="K124" s="20"/>
      <c r="L124" s="20"/>
      <c r="M124" s="20"/>
      <c r="N124" s="20"/>
      <c r="O124" s="20"/>
      <c r="P124" s="20"/>
      <c r="Q124" s="20"/>
      <c r="R124" s="20"/>
      <c r="S124" s="20"/>
      <c r="T124" s="20"/>
      <c r="U124" s="20"/>
      <c r="V124" s="20"/>
      <c r="W124" s="20"/>
      <c r="X124" s="20"/>
      <c r="Y124" s="20"/>
    </row>
    <row r="125" spans="1:25" ht="15.75" hidden="1" customHeight="1">
      <c r="B125" s="20"/>
      <c r="C125" s="20"/>
      <c r="D125" s="70"/>
      <c r="E125" s="28"/>
      <c r="F125" s="20"/>
      <c r="G125" s="20"/>
      <c r="H125" s="20"/>
      <c r="I125" s="20"/>
      <c r="J125" s="20"/>
      <c r="K125" s="20"/>
      <c r="L125" s="20"/>
      <c r="M125" s="20"/>
      <c r="N125" s="20"/>
      <c r="O125" s="20"/>
      <c r="P125" s="20"/>
      <c r="Q125" s="20"/>
      <c r="R125" s="20"/>
      <c r="S125" s="20"/>
      <c r="T125" s="20"/>
      <c r="U125" s="20"/>
      <c r="V125" s="20"/>
      <c r="W125" s="20"/>
      <c r="X125" s="20"/>
      <c r="Y125" s="20"/>
    </row>
    <row r="126" spans="1:25" ht="15.75" hidden="1" customHeight="1">
      <c r="B126" s="20"/>
      <c r="C126" s="20"/>
      <c r="D126" s="70"/>
      <c r="E126" s="28"/>
      <c r="F126" s="20"/>
      <c r="G126" s="20"/>
      <c r="H126" s="20"/>
      <c r="I126" s="20"/>
      <c r="J126" s="20"/>
      <c r="K126" s="20"/>
      <c r="L126" s="20"/>
      <c r="M126" s="20"/>
      <c r="N126" s="20"/>
      <c r="O126" s="20"/>
      <c r="P126" s="20"/>
      <c r="Q126" s="20"/>
      <c r="R126" s="20"/>
      <c r="S126" s="20"/>
      <c r="T126" s="20"/>
      <c r="U126" s="20"/>
      <c r="V126" s="20"/>
      <c r="W126" s="20"/>
      <c r="X126" s="20"/>
      <c r="Y126" s="20"/>
    </row>
    <row r="127" spans="1:25" ht="15.75" hidden="1" customHeight="1">
      <c r="B127" s="20"/>
      <c r="C127" s="20"/>
      <c r="D127" s="70"/>
      <c r="E127" s="28"/>
      <c r="F127" s="20"/>
      <c r="G127" s="20"/>
      <c r="H127" s="20"/>
      <c r="I127" s="20"/>
      <c r="J127" s="20"/>
      <c r="K127" s="20"/>
      <c r="L127" s="20"/>
      <c r="M127" s="20"/>
      <c r="N127" s="20"/>
      <c r="O127" s="20"/>
      <c r="P127" s="20"/>
      <c r="Q127" s="20"/>
      <c r="R127" s="20"/>
      <c r="S127" s="20"/>
      <c r="T127" s="20"/>
      <c r="U127" s="20"/>
      <c r="V127" s="20"/>
      <c r="W127" s="20"/>
      <c r="X127" s="20"/>
      <c r="Y127" s="20"/>
    </row>
    <row r="128" spans="1:25" ht="15.75" hidden="1" customHeight="1">
      <c r="B128" s="20"/>
      <c r="C128" s="20"/>
      <c r="D128" s="70"/>
      <c r="E128" s="28"/>
      <c r="F128" s="20"/>
      <c r="G128" s="20"/>
      <c r="H128" s="20"/>
      <c r="I128" s="20"/>
      <c r="J128" s="20"/>
      <c r="K128" s="20"/>
      <c r="L128" s="20"/>
      <c r="M128" s="20"/>
      <c r="N128" s="20"/>
      <c r="O128" s="20"/>
      <c r="P128" s="20"/>
      <c r="Q128" s="20"/>
      <c r="R128" s="20"/>
      <c r="S128" s="20"/>
      <c r="T128" s="20"/>
      <c r="U128" s="20"/>
      <c r="V128" s="20"/>
      <c r="W128" s="20"/>
      <c r="X128" s="20"/>
      <c r="Y128" s="20"/>
    </row>
    <row r="129" spans="2:25" ht="15.75" hidden="1" customHeight="1">
      <c r="B129" s="20"/>
      <c r="C129" s="20"/>
      <c r="D129" s="70"/>
      <c r="E129" s="28"/>
      <c r="F129" s="20"/>
      <c r="G129" s="20"/>
      <c r="H129" s="20"/>
      <c r="I129" s="20"/>
      <c r="J129" s="20"/>
      <c r="K129" s="20"/>
      <c r="L129" s="20"/>
      <c r="M129" s="20"/>
      <c r="N129" s="20"/>
      <c r="O129" s="20"/>
      <c r="P129" s="20"/>
      <c r="Q129" s="20"/>
      <c r="R129" s="20"/>
      <c r="S129" s="20"/>
      <c r="T129" s="20"/>
      <c r="U129" s="20"/>
      <c r="V129" s="20"/>
      <c r="W129" s="20"/>
      <c r="X129" s="20"/>
      <c r="Y129" s="20"/>
    </row>
    <row r="130" spans="2:25" ht="15.75" hidden="1" customHeight="1">
      <c r="B130" s="20"/>
      <c r="C130" s="20"/>
      <c r="D130" s="70"/>
      <c r="E130" s="28"/>
      <c r="F130" s="20"/>
      <c r="G130" s="20"/>
      <c r="H130" s="20"/>
      <c r="I130" s="20"/>
      <c r="J130" s="20"/>
      <c r="K130" s="20"/>
      <c r="L130" s="20"/>
      <c r="M130" s="20"/>
      <c r="N130" s="20"/>
      <c r="O130" s="20"/>
      <c r="P130" s="20"/>
      <c r="Q130" s="20"/>
      <c r="R130" s="20"/>
      <c r="S130" s="20"/>
      <c r="T130" s="20"/>
      <c r="U130" s="20"/>
      <c r="V130" s="20"/>
      <c r="W130" s="20"/>
      <c r="X130" s="20"/>
      <c r="Y130" s="20"/>
    </row>
    <row r="131" spans="2:25" ht="15.75" hidden="1" customHeight="1">
      <c r="B131" s="20"/>
      <c r="C131" s="20"/>
      <c r="D131" s="70"/>
      <c r="E131" s="28"/>
      <c r="F131" s="20"/>
      <c r="G131" s="20"/>
      <c r="H131" s="20"/>
      <c r="I131" s="20"/>
      <c r="J131" s="20"/>
      <c r="K131" s="20"/>
      <c r="L131" s="20"/>
      <c r="M131" s="20"/>
      <c r="N131" s="20"/>
      <c r="O131" s="20"/>
      <c r="P131" s="20"/>
      <c r="Q131" s="20"/>
      <c r="R131" s="20"/>
      <c r="S131" s="20"/>
      <c r="T131" s="20"/>
      <c r="U131" s="20"/>
      <c r="V131" s="20"/>
      <c r="W131" s="20"/>
      <c r="X131" s="20"/>
      <c r="Y131" s="20"/>
    </row>
    <row r="132" spans="2:25" ht="15.75" hidden="1" customHeight="1">
      <c r="B132" s="20"/>
      <c r="C132" s="20"/>
      <c r="D132" s="70"/>
      <c r="E132" s="28"/>
      <c r="F132" s="20"/>
      <c r="G132" s="20"/>
      <c r="H132" s="20"/>
      <c r="I132" s="20"/>
      <c r="J132" s="20"/>
      <c r="K132" s="20"/>
      <c r="L132" s="20"/>
      <c r="M132" s="20"/>
      <c r="N132" s="20"/>
      <c r="O132" s="20"/>
      <c r="P132" s="20"/>
      <c r="Q132" s="20"/>
      <c r="R132" s="20"/>
      <c r="S132" s="20"/>
      <c r="T132" s="20"/>
      <c r="U132" s="20"/>
      <c r="V132" s="20"/>
      <c r="W132" s="20"/>
      <c r="X132" s="20"/>
      <c r="Y132" s="20"/>
    </row>
    <row r="133" spans="2:25" ht="15.75" hidden="1" customHeight="1">
      <c r="B133" s="20"/>
      <c r="C133" s="20"/>
      <c r="D133" s="70"/>
      <c r="E133" s="28"/>
      <c r="F133" s="20"/>
      <c r="G133" s="20"/>
      <c r="H133" s="20"/>
      <c r="I133" s="20"/>
      <c r="J133" s="20"/>
      <c r="K133" s="20"/>
      <c r="L133" s="20"/>
      <c r="M133" s="20"/>
      <c r="N133" s="20"/>
      <c r="O133" s="20"/>
      <c r="P133" s="20"/>
      <c r="Q133" s="20"/>
      <c r="R133" s="20"/>
      <c r="S133" s="20"/>
      <c r="T133" s="20"/>
      <c r="U133" s="20"/>
      <c r="V133" s="20"/>
      <c r="W133" s="20"/>
      <c r="X133" s="20"/>
      <c r="Y133" s="20"/>
    </row>
    <row r="134" spans="2:25" ht="15.75" hidden="1" customHeight="1">
      <c r="B134" s="20"/>
      <c r="C134" s="20"/>
      <c r="D134" s="70"/>
      <c r="E134" s="28"/>
      <c r="F134" s="20"/>
      <c r="G134" s="20"/>
      <c r="H134" s="20"/>
      <c r="I134" s="20"/>
      <c r="J134" s="20"/>
      <c r="K134" s="20"/>
      <c r="L134" s="20"/>
      <c r="M134" s="20"/>
      <c r="N134" s="20"/>
      <c r="O134" s="20"/>
      <c r="P134" s="20"/>
      <c r="Q134" s="20"/>
      <c r="R134" s="20"/>
      <c r="S134" s="20"/>
      <c r="T134" s="20"/>
      <c r="U134" s="20"/>
      <c r="V134" s="20"/>
      <c r="W134" s="20"/>
      <c r="X134" s="20"/>
      <c r="Y134" s="20"/>
    </row>
    <row r="135" spans="2:25" ht="15.75" hidden="1" customHeight="1">
      <c r="B135" s="20"/>
      <c r="C135" s="20"/>
      <c r="D135" s="70"/>
      <c r="E135" s="28"/>
      <c r="F135" s="20"/>
      <c r="G135" s="20"/>
      <c r="H135" s="20"/>
      <c r="I135" s="20"/>
      <c r="J135" s="20"/>
      <c r="K135" s="20"/>
      <c r="L135" s="20"/>
      <c r="M135" s="20"/>
      <c r="N135" s="20"/>
      <c r="O135" s="20"/>
      <c r="P135" s="20"/>
      <c r="Q135" s="20"/>
      <c r="R135" s="20"/>
      <c r="S135" s="20"/>
      <c r="T135" s="20"/>
      <c r="U135" s="20"/>
      <c r="V135" s="20"/>
      <c r="W135" s="20"/>
      <c r="X135" s="20"/>
      <c r="Y135" s="20"/>
    </row>
    <row r="136" spans="2:25" ht="15.75" hidden="1" customHeight="1">
      <c r="B136" s="20"/>
      <c r="C136" s="20"/>
      <c r="D136" s="70"/>
      <c r="E136" s="28"/>
      <c r="F136" s="20"/>
      <c r="G136" s="20"/>
      <c r="H136" s="20"/>
      <c r="I136" s="20"/>
      <c r="J136" s="20"/>
      <c r="K136" s="20"/>
      <c r="L136" s="20"/>
      <c r="M136" s="20"/>
      <c r="N136" s="20"/>
      <c r="O136" s="20"/>
      <c r="P136" s="20"/>
      <c r="Q136" s="20"/>
      <c r="R136" s="20"/>
      <c r="S136" s="20"/>
      <c r="T136" s="20"/>
      <c r="U136" s="20"/>
      <c r="V136" s="20"/>
      <c r="W136" s="20"/>
      <c r="X136" s="20"/>
      <c r="Y136" s="20"/>
    </row>
    <row r="137" spans="2:25" ht="15.75" hidden="1" customHeight="1">
      <c r="B137" s="20"/>
      <c r="C137" s="20"/>
      <c r="D137" s="70"/>
      <c r="E137" s="28"/>
      <c r="F137" s="20"/>
      <c r="G137" s="20"/>
      <c r="H137" s="20"/>
      <c r="I137" s="20"/>
      <c r="J137" s="20"/>
      <c r="K137" s="20"/>
      <c r="L137" s="20"/>
      <c r="M137" s="20"/>
      <c r="N137" s="20"/>
      <c r="O137" s="20"/>
      <c r="P137" s="20"/>
      <c r="Q137" s="20"/>
      <c r="R137" s="20"/>
      <c r="S137" s="20"/>
      <c r="T137" s="20"/>
      <c r="U137" s="20"/>
      <c r="V137" s="20"/>
      <c r="W137" s="20"/>
      <c r="X137" s="20"/>
      <c r="Y137" s="20"/>
    </row>
    <row r="138" spans="2:25" ht="15.75" hidden="1" customHeight="1">
      <c r="B138" s="20"/>
      <c r="C138" s="20"/>
      <c r="D138" s="70"/>
      <c r="E138" s="28"/>
      <c r="F138" s="20"/>
      <c r="G138" s="20"/>
      <c r="H138" s="20"/>
      <c r="I138" s="20"/>
      <c r="J138" s="20"/>
      <c r="K138" s="20"/>
      <c r="L138" s="20"/>
      <c r="M138" s="20"/>
      <c r="N138" s="20"/>
      <c r="O138" s="20"/>
      <c r="P138" s="20"/>
      <c r="Q138" s="20"/>
      <c r="R138" s="20"/>
      <c r="S138" s="20"/>
      <c r="T138" s="20"/>
      <c r="U138" s="20"/>
      <c r="V138" s="20"/>
      <c r="W138" s="20"/>
      <c r="X138" s="20"/>
      <c r="Y138" s="20"/>
    </row>
    <row r="139" spans="2:25" ht="15.75" hidden="1" customHeight="1">
      <c r="B139" s="20"/>
      <c r="C139" s="20"/>
      <c r="D139" s="70"/>
      <c r="E139" s="28"/>
      <c r="F139" s="20"/>
      <c r="G139" s="20"/>
      <c r="H139" s="20"/>
      <c r="I139" s="20"/>
      <c r="J139" s="20"/>
      <c r="K139" s="20"/>
      <c r="L139" s="20"/>
      <c r="M139" s="20"/>
      <c r="N139" s="20"/>
      <c r="O139" s="20"/>
      <c r="P139" s="20"/>
      <c r="Q139" s="20"/>
      <c r="R139" s="20"/>
      <c r="S139" s="20"/>
      <c r="T139" s="20"/>
      <c r="U139" s="20"/>
      <c r="V139" s="20"/>
      <c r="W139" s="20"/>
      <c r="X139" s="20"/>
      <c r="Y139" s="20"/>
    </row>
    <row r="140" spans="2:25" ht="15.75" hidden="1" customHeight="1">
      <c r="B140" s="20"/>
      <c r="C140" s="20"/>
      <c r="D140" s="70"/>
      <c r="E140" s="28"/>
      <c r="F140" s="20"/>
      <c r="G140" s="20"/>
      <c r="H140" s="20"/>
      <c r="I140" s="20"/>
      <c r="J140" s="20"/>
      <c r="K140" s="20"/>
      <c r="L140" s="20"/>
      <c r="M140" s="20"/>
      <c r="N140" s="20"/>
      <c r="O140" s="20"/>
      <c r="P140" s="20"/>
      <c r="Q140" s="20"/>
      <c r="R140" s="20"/>
      <c r="S140" s="20"/>
      <c r="T140" s="20"/>
      <c r="U140" s="20"/>
      <c r="V140" s="20"/>
      <c r="W140" s="20"/>
      <c r="X140" s="20"/>
      <c r="Y140" s="20"/>
    </row>
    <row r="141" spans="2:25" ht="15.75" hidden="1" customHeight="1">
      <c r="B141" s="20"/>
      <c r="C141" s="20"/>
      <c r="D141" s="70"/>
      <c r="E141" s="28"/>
      <c r="F141" s="20"/>
      <c r="G141" s="20"/>
      <c r="H141" s="20"/>
      <c r="I141" s="20"/>
      <c r="J141" s="20"/>
      <c r="K141" s="20"/>
      <c r="L141" s="20"/>
      <c r="M141" s="20"/>
      <c r="N141" s="20"/>
      <c r="O141" s="20"/>
      <c r="P141" s="20"/>
      <c r="Q141" s="20"/>
      <c r="R141" s="20"/>
      <c r="S141" s="20"/>
      <c r="T141" s="20"/>
      <c r="U141" s="20"/>
      <c r="V141" s="20"/>
      <c r="W141" s="20"/>
      <c r="X141" s="20"/>
      <c r="Y141" s="20"/>
    </row>
    <row r="142" spans="2:25" ht="15.75" hidden="1" customHeight="1">
      <c r="B142" s="20"/>
      <c r="C142" s="20"/>
      <c r="D142" s="70"/>
      <c r="E142" s="28"/>
      <c r="F142" s="20"/>
      <c r="G142" s="20"/>
      <c r="H142" s="20"/>
      <c r="I142" s="20"/>
      <c r="J142" s="20"/>
      <c r="K142" s="20"/>
      <c r="L142" s="20"/>
      <c r="M142" s="20"/>
      <c r="N142" s="20"/>
      <c r="O142" s="20"/>
      <c r="P142" s="20"/>
      <c r="Q142" s="20"/>
      <c r="R142" s="20"/>
      <c r="S142" s="20"/>
      <c r="T142" s="20"/>
      <c r="U142" s="20"/>
      <c r="V142" s="20"/>
      <c r="W142" s="20"/>
      <c r="X142" s="20"/>
      <c r="Y142" s="20"/>
    </row>
    <row r="143" spans="2:25" ht="15.75" hidden="1" customHeight="1">
      <c r="B143" s="20"/>
      <c r="C143" s="20"/>
      <c r="D143" s="70"/>
      <c r="E143" s="28"/>
      <c r="F143" s="20"/>
      <c r="G143" s="20"/>
      <c r="H143" s="20"/>
      <c r="I143" s="20"/>
      <c r="J143" s="20"/>
      <c r="K143" s="20"/>
      <c r="L143" s="20"/>
      <c r="M143" s="20"/>
      <c r="N143" s="20"/>
      <c r="O143" s="20"/>
      <c r="P143" s="20"/>
      <c r="Q143" s="20"/>
      <c r="R143" s="20"/>
      <c r="S143" s="20"/>
      <c r="T143" s="20"/>
      <c r="U143" s="20"/>
      <c r="V143" s="20"/>
      <c r="W143" s="20"/>
      <c r="X143" s="20"/>
      <c r="Y143" s="20"/>
    </row>
    <row r="144" spans="2:25" ht="15.75" hidden="1" customHeight="1">
      <c r="B144" s="20"/>
      <c r="C144" s="20"/>
      <c r="D144" s="70"/>
      <c r="E144" s="28"/>
      <c r="F144" s="20"/>
      <c r="G144" s="20"/>
      <c r="H144" s="20"/>
      <c r="I144" s="20"/>
      <c r="J144" s="20"/>
      <c r="K144" s="20"/>
      <c r="L144" s="20"/>
      <c r="M144" s="20"/>
      <c r="N144" s="20"/>
      <c r="O144" s="20"/>
      <c r="P144" s="20"/>
      <c r="Q144" s="20"/>
      <c r="R144" s="20"/>
      <c r="S144" s="20"/>
      <c r="T144" s="20"/>
      <c r="U144" s="20"/>
      <c r="V144" s="20"/>
      <c r="W144" s="20"/>
      <c r="X144" s="20"/>
      <c r="Y144" s="20"/>
    </row>
    <row r="145" spans="2:25" ht="15.75" hidden="1" customHeight="1">
      <c r="B145" s="20"/>
      <c r="C145" s="20"/>
      <c r="D145" s="70"/>
      <c r="E145" s="28"/>
      <c r="F145" s="20"/>
      <c r="G145" s="20"/>
      <c r="H145" s="20"/>
      <c r="I145" s="20"/>
      <c r="J145" s="20"/>
      <c r="K145" s="20"/>
      <c r="L145" s="20"/>
      <c r="M145" s="20"/>
      <c r="N145" s="20"/>
      <c r="O145" s="20"/>
      <c r="P145" s="20"/>
      <c r="Q145" s="20"/>
      <c r="R145" s="20"/>
      <c r="S145" s="20"/>
      <c r="T145" s="20"/>
      <c r="U145" s="20"/>
      <c r="V145" s="20"/>
      <c r="W145" s="20"/>
      <c r="X145" s="20"/>
      <c r="Y145" s="20"/>
    </row>
    <row r="146" spans="2:25" ht="15.75" hidden="1" customHeight="1">
      <c r="B146" s="20"/>
      <c r="C146" s="20"/>
      <c r="D146" s="70"/>
      <c r="E146" s="28"/>
      <c r="F146" s="20"/>
      <c r="G146" s="20"/>
      <c r="H146" s="20"/>
      <c r="I146" s="20"/>
      <c r="J146" s="20"/>
      <c r="K146" s="20"/>
      <c r="L146" s="20"/>
      <c r="M146" s="20"/>
      <c r="N146" s="20"/>
      <c r="O146" s="20"/>
      <c r="P146" s="20"/>
      <c r="Q146" s="20"/>
      <c r="R146" s="20"/>
      <c r="S146" s="20"/>
      <c r="T146" s="20"/>
      <c r="U146" s="20"/>
      <c r="V146" s="20"/>
      <c r="W146" s="20"/>
      <c r="X146" s="20"/>
      <c r="Y146" s="20"/>
    </row>
    <row r="147" spans="2:25" ht="15.75" hidden="1" customHeight="1">
      <c r="B147" s="20"/>
      <c r="C147" s="20"/>
      <c r="D147" s="70"/>
      <c r="E147" s="28"/>
      <c r="F147" s="20"/>
      <c r="G147" s="20"/>
      <c r="H147" s="20"/>
      <c r="I147" s="20"/>
      <c r="J147" s="20"/>
      <c r="K147" s="20"/>
      <c r="L147" s="20"/>
      <c r="M147" s="20"/>
      <c r="N147" s="20"/>
      <c r="O147" s="20"/>
      <c r="P147" s="20"/>
      <c r="Q147" s="20"/>
      <c r="R147" s="20"/>
      <c r="S147" s="20"/>
      <c r="T147" s="20"/>
      <c r="U147" s="20"/>
      <c r="V147" s="20"/>
      <c r="W147" s="20"/>
      <c r="X147" s="20"/>
      <c r="Y147" s="20"/>
    </row>
    <row r="148" spans="2:25" ht="15.75" hidden="1" customHeight="1">
      <c r="B148" s="20"/>
      <c r="C148" s="20"/>
      <c r="D148" s="70"/>
      <c r="E148" s="28"/>
      <c r="F148" s="20"/>
      <c r="G148" s="20"/>
      <c r="H148" s="20"/>
      <c r="I148" s="20"/>
      <c r="J148" s="20"/>
      <c r="K148" s="20"/>
      <c r="L148" s="20"/>
      <c r="M148" s="20"/>
      <c r="N148" s="20"/>
      <c r="O148" s="20"/>
      <c r="P148" s="20"/>
      <c r="Q148" s="20"/>
      <c r="R148" s="20"/>
      <c r="S148" s="20"/>
      <c r="T148" s="20"/>
      <c r="U148" s="20"/>
      <c r="V148" s="20"/>
      <c r="W148" s="20"/>
      <c r="X148" s="20"/>
      <c r="Y148" s="20"/>
    </row>
    <row r="149" spans="2:25" ht="15.75" hidden="1" customHeight="1">
      <c r="B149" s="20"/>
      <c r="C149" s="20"/>
      <c r="D149" s="70"/>
      <c r="E149" s="28"/>
      <c r="F149" s="20"/>
      <c r="G149" s="20"/>
      <c r="H149" s="20"/>
      <c r="I149" s="20"/>
      <c r="J149" s="20"/>
      <c r="K149" s="20"/>
      <c r="L149" s="20"/>
      <c r="M149" s="20"/>
      <c r="N149" s="20"/>
      <c r="O149" s="20"/>
      <c r="P149" s="20"/>
      <c r="Q149" s="20"/>
      <c r="R149" s="20"/>
      <c r="S149" s="20"/>
      <c r="T149" s="20"/>
      <c r="U149" s="20"/>
      <c r="V149" s="20"/>
      <c r="W149" s="20"/>
      <c r="X149" s="20"/>
      <c r="Y149" s="20"/>
    </row>
    <row r="150" spans="2:25" ht="15.75" hidden="1" customHeight="1">
      <c r="B150" s="20"/>
      <c r="C150" s="20"/>
      <c r="D150" s="70"/>
      <c r="E150" s="28"/>
      <c r="F150" s="20"/>
      <c r="G150" s="20"/>
      <c r="H150" s="20"/>
      <c r="I150" s="20"/>
      <c r="J150" s="20"/>
      <c r="K150" s="20"/>
      <c r="L150" s="20"/>
      <c r="M150" s="20"/>
      <c r="N150" s="20"/>
      <c r="O150" s="20"/>
      <c r="P150" s="20"/>
      <c r="Q150" s="20"/>
      <c r="R150" s="20"/>
      <c r="S150" s="20"/>
      <c r="T150" s="20"/>
      <c r="U150" s="20"/>
      <c r="V150" s="20"/>
      <c r="W150" s="20"/>
      <c r="X150" s="20"/>
      <c r="Y150" s="20"/>
    </row>
    <row r="151" spans="2:25" ht="15.75" hidden="1" customHeight="1">
      <c r="B151" s="20"/>
      <c r="C151" s="20"/>
      <c r="D151" s="70"/>
      <c r="E151" s="28"/>
      <c r="F151" s="20"/>
      <c r="G151" s="20"/>
      <c r="H151" s="20"/>
      <c r="I151" s="20"/>
      <c r="J151" s="20"/>
      <c r="K151" s="20"/>
      <c r="L151" s="20"/>
      <c r="M151" s="20"/>
      <c r="N151" s="20"/>
      <c r="O151" s="20"/>
      <c r="P151" s="20"/>
      <c r="Q151" s="20"/>
      <c r="R151" s="20"/>
      <c r="S151" s="20"/>
      <c r="T151" s="20"/>
      <c r="U151" s="20"/>
      <c r="V151" s="20"/>
      <c r="W151" s="20"/>
      <c r="X151" s="20"/>
      <c r="Y151" s="20"/>
    </row>
    <row r="152" spans="2:25" ht="15.75" hidden="1" customHeight="1">
      <c r="B152" s="20"/>
      <c r="C152" s="20"/>
      <c r="D152" s="70"/>
      <c r="E152" s="28"/>
      <c r="F152" s="20"/>
      <c r="G152" s="20"/>
      <c r="H152" s="20"/>
      <c r="I152" s="20"/>
      <c r="J152" s="20"/>
      <c r="K152" s="20"/>
      <c r="L152" s="20"/>
      <c r="M152" s="20"/>
      <c r="N152" s="20"/>
      <c r="O152" s="20"/>
      <c r="P152" s="20"/>
      <c r="Q152" s="20"/>
      <c r="R152" s="20"/>
      <c r="S152" s="20"/>
      <c r="T152" s="20"/>
      <c r="U152" s="20"/>
      <c r="V152" s="20"/>
      <c r="W152" s="20"/>
      <c r="X152" s="20"/>
      <c r="Y152" s="20"/>
    </row>
    <row r="153" spans="2:25" ht="15.75" hidden="1" customHeight="1">
      <c r="B153" s="20"/>
      <c r="C153" s="20"/>
      <c r="D153" s="70"/>
      <c r="E153" s="28"/>
      <c r="F153" s="20"/>
      <c r="G153" s="20"/>
      <c r="H153" s="20"/>
      <c r="I153" s="20"/>
      <c r="J153" s="20"/>
      <c r="K153" s="20"/>
      <c r="L153" s="20"/>
      <c r="M153" s="20"/>
      <c r="N153" s="20"/>
      <c r="O153" s="20"/>
      <c r="P153" s="20"/>
      <c r="Q153" s="20"/>
      <c r="R153" s="20"/>
      <c r="S153" s="20"/>
      <c r="T153" s="20"/>
      <c r="U153" s="20"/>
      <c r="V153" s="20"/>
      <c r="W153" s="20"/>
      <c r="X153" s="20"/>
      <c r="Y153" s="20"/>
    </row>
    <row r="154" spans="2:25" ht="15.75" hidden="1" customHeight="1">
      <c r="B154" s="20"/>
      <c r="C154" s="20"/>
      <c r="D154" s="70"/>
      <c r="E154" s="28"/>
      <c r="F154" s="20"/>
      <c r="G154" s="20"/>
      <c r="H154" s="20"/>
      <c r="I154" s="20"/>
      <c r="J154" s="20"/>
      <c r="K154" s="20"/>
      <c r="L154" s="20"/>
      <c r="M154" s="20"/>
      <c r="N154" s="20"/>
      <c r="O154" s="20"/>
      <c r="P154" s="20"/>
      <c r="Q154" s="20"/>
      <c r="R154" s="20"/>
      <c r="S154" s="20"/>
      <c r="T154" s="20"/>
      <c r="U154" s="20"/>
      <c r="V154" s="20"/>
      <c r="W154" s="20"/>
      <c r="X154" s="20"/>
      <c r="Y154" s="20"/>
    </row>
    <row r="155" spans="2:25" ht="15.75" hidden="1" customHeight="1">
      <c r="B155" s="20"/>
      <c r="C155" s="20"/>
      <c r="D155" s="70"/>
      <c r="E155" s="28"/>
      <c r="F155" s="20"/>
      <c r="G155" s="20"/>
      <c r="H155" s="20"/>
      <c r="I155" s="20"/>
      <c r="J155" s="20"/>
      <c r="K155" s="20"/>
      <c r="L155" s="20"/>
      <c r="M155" s="20"/>
      <c r="N155" s="20"/>
      <c r="O155" s="20"/>
      <c r="P155" s="20"/>
      <c r="Q155" s="20"/>
      <c r="R155" s="20"/>
      <c r="S155" s="20"/>
      <c r="T155" s="20"/>
      <c r="U155" s="20"/>
      <c r="V155" s="20"/>
      <c r="W155" s="20"/>
      <c r="X155" s="20"/>
      <c r="Y155" s="20"/>
    </row>
    <row r="156" spans="2:25" ht="15.75" hidden="1" customHeight="1">
      <c r="B156" s="20"/>
      <c r="C156" s="20"/>
      <c r="D156" s="70"/>
      <c r="E156" s="28"/>
      <c r="F156" s="20"/>
      <c r="G156" s="20"/>
      <c r="H156" s="20"/>
      <c r="I156" s="20"/>
      <c r="J156" s="20"/>
      <c r="K156" s="20"/>
      <c r="L156" s="20"/>
      <c r="M156" s="20"/>
      <c r="N156" s="20"/>
      <c r="O156" s="20"/>
      <c r="P156" s="20"/>
      <c r="Q156" s="20"/>
      <c r="R156" s="20"/>
      <c r="S156" s="20"/>
      <c r="T156" s="20"/>
      <c r="U156" s="20"/>
      <c r="V156" s="20"/>
      <c r="W156" s="20"/>
      <c r="X156" s="20"/>
      <c r="Y156" s="20"/>
    </row>
    <row r="157" spans="2:25" ht="15.75" hidden="1" customHeight="1">
      <c r="B157" s="20"/>
      <c r="C157" s="20"/>
      <c r="D157" s="70"/>
      <c r="E157" s="28"/>
      <c r="F157" s="20"/>
      <c r="G157" s="20"/>
      <c r="H157" s="20"/>
      <c r="I157" s="20"/>
      <c r="J157" s="20"/>
      <c r="K157" s="20"/>
      <c r="L157" s="20"/>
      <c r="M157" s="20"/>
      <c r="N157" s="20"/>
      <c r="O157" s="20"/>
      <c r="P157" s="20"/>
      <c r="Q157" s="20"/>
      <c r="R157" s="20"/>
      <c r="S157" s="20"/>
      <c r="T157" s="20"/>
      <c r="U157" s="20"/>
      <c r="V157" s="20"/>
      <c r="W157" s="20"/>
      <c r="X157" s="20"/>
      <c r="Y157" s="20"/>
    </row>
    <row r="158" spans="2:25" ht="15.75" hidden="1" customHeight="1">
      <c r="B158" s="20"/>
      <c r="C158" s="20"/>
      <c r="D158" s="70"/>
      <c r="E158" s="28"/>
      <c r="F158" s="20"/>
      <c r="G158" s="20"/>
      <c r="H158" s="20"/>
      <c r="I158" s="20"/>
      <c r="J158" s="20"/>
      <c r="K158" s="20"/>
      <c r="L158" s="20"/>
      <c r="M158" s="20"/>
      <c r="N158" s="20"/>
      <c r="O158" s="20"/>
      <c r="P158" s="20"/>
      <c r="Q158" s="20"/>
      <c r="R158" s="20"/>
      <c r="S158" s="20"/>
      <c r="T158" s="20"/>
      <c r="U158" s="20"/>
      <c r="V158" s="20"/>
      <c r="W158" s="20"/>
      <c r="X158" s="20"/>
      <c r="Y158" s="20"/>
    </row>
    <row r="159" spans="2:25" ht="15.75" hidden="1" customHeight="1">
      <c r="B159" s="20"/>
      <c r="C159" s="20"/>
      <c r="D159" s="70"/>
      <c r="E159" s="28"/>
      <c r="F159" s="20"/>
      <c r="G159" s="20"/>
      <c r="H159" s="20"/>
      <c r="I159" s="20"/>
      <c r="J159" s="20"/>
      <c r="K159" s="20"/>
      <c r="L159" s="20"/>
      <c r="M159" s="20"/>
      <c r="N159" s="20"/>
      <c r="O159" s="20"/>
      <c r="P159" s="20"/>
      <c r="Q159" s="20"/>
      <c r="R159" s="20"/>
      <c r="S159" s="20"/>
      <c r="T159" s="20"/>
      <c r="U159" s="20"/>
      <c r="V159" s="20"/>
      <c r="W159" s="20"/>
      <c r="X159" s="20"/>
      <c r="Y159" s="20"/>
    </row>
    <row r="160" spans="2:25" ht="15.75" hidden="1" customHeight="1">
      <c r="B160" s="20"/>
      <c r="C160" s="20"/>
      <c r="D160" s="70"/>
      <c r="E160" s="28"/>
      <c r="F160" s="20"/>
      <c r="G160" s="20"/>
      <c r="H160" s="20"/>
      <c r="I160" s="20"/>
      <c r="J160" s="20"/>
      <c r="K160" s="20"/>
      <c r="L160" s="20"/>
      <c r="M160" s="20"/>
      <c r="N160" s="20"/>
      <c r="O160" s="20"/>
      <c r="P160" s="20"/>
      <c r="Q160" s="20"/>
      <c r="R160" s="20"/>
      <c r="S160" s="20"/>
      <c r="T160" s="20"/>
      <c r="U160" s="20"/>
      <c r="V160" s="20"/>
      <c r="W160" s="20"/>
      <c r="X160" s="20"/>
      <c r="Y160" s="20"/>
    </row>
    <row r="161" spans="2:25" ht="15.75" hidden="1" customHeight="1">
      <c r="B161" s="20"/>
      <c r="C161" s="20"/>
      <c r="D161" s="70"/>
      <c r="E161" s="28"/>
      <c r="F161" s="20"/>
      <c r="G161" s="20"/>
      <c r="H161" s="20"/>
      <c r="I161" s="20"/>
      <c r="J161" s="20"/>
      <c r="K161" s="20"/>
      <c r="L161" s="20"/>
      <c r="M161" s="20"/>
      <c r="N161" s="20"/>
      <c r="O161" s="20"/>
      <c r="P161" s="20"/>
      <c r="Q161" s="20"/>
      <c r="R161" s="20"/>
      <c r="S161" s="20"/>
      <c r="T161" s="20"/>
      <c r="U161" s="20"/>
      <c r="V161" s="20"/>
      <c r="W161" s="20"/>
      <c r="X161" s="20"/>
      <c r="Y161" s="20"/>
    </row>
    <row r="162" spans="2:25" ht="15.75" hidden="1" customHeight="1">
      <c r="B162" s="20"/>
      <c r="C162" s="20"/>
      <c r="D162" s="70"/>
      <c r="E162" s="28"/>
      <c r="F162" s="20"/>
      <c r="G162" s="20"/>
      <c r="H162" s="20"/>
      <c r="I162" s="20"/>
      <c r="J162" s="20"/>
      <c r="K162" s="20"/>
      <c r="L162" s="20"/>
      <c r="M162" s="20"/>
      <c r="N162" s="20"/>
      <c r="O162" s="20"/>
      <c r="P162" s="20"/>
      <c r="Q162" s="20"/>
      <c r="R162" s="20"/>
      <c r="S162" s="20"/>
      <c r="T162" s="20"/>
      <c r="U162" s="20"/>
      <c r="V162" s="20"/>
      <c r="W162" s="20"/>
      <c r="X162" s="20"/>
      <c r="Y162" s="20"/>
    </row>
    <row r="163" spans="2:25" ht="15.75" hidden="1" customHeight="1">
      <c r="B163" s="20"/>
      <c r="C163" s="20"/>
      <c r="D163" s="70"/>
      <c r="E163" s="28"/>
      <c r="F163" s="20"/>
      <c r="G163" s="20"/>
      <c r="H163" s="20"/>
      <c r="I163" s="20"/>
      <c r="J163" s="20"/>
      <c r="K163" s="20"/>
      <c r="L163" s="20"/>
      <c r="M163" s="20"/>
      <c r="N163" s="20"/>
      <c r="O163" s="20"/>
      <c r="P163" s="20"/>
      <c r="Q163" s="20"/>
      <c r="R163" s="20"/>
      <c r="S163" s="20"/>
      <c r="T163" s="20"/>
      <c r="U163" s="20"/>
      <c r="V163" s="20"/>
      <c r="W163" s="20"/>
      <c r="X163" s="20"/>
      <c r="Y163" s="20"/>
    </row>
    <row r="164" spans="2:25" ht="15.75" hidden="1" customHeight="1">
      <c r="B164" s="20"/>
      <c r="C164" s="20"/>
      <c r="D164" s="70"/>
      <c r="E164" s="28"/>
      <c r="F164" s="20"/>
      <c r="G164" s="20"/>
      <c r="H164" s="20"/>
      <c r="I164" s="20"/>
      <c r="J164" s="20"/>
      <c r="K164" s="20"/>
      <c r="L164" s="20"/>
      <c r="M164" s="20"/>
      <c r="N164" s="20"/>
      <c r="O164" s="20"/>
      <c r="P164" s="20"/>
      <c r="Q164" s="20"/>
      <c r="R164" s="20"/>
      <c r="S164" s="20"/>
      <c r="T164" s="20"/>
      <c r="U164" s="20"/>
      <c r="V164" s="20"/>
      <c r="W164" s="20"/>
      <c r="X164" s="20"/>
      <c r="Y164" s="20"/>
    </row>
    <row r="165" spans="2:25" ht="15.75" hidden="1" customHeight="1">
      <c r="B165" s="20"/>
      <c r="C165" s="20"/>
      <c r="D165" s="70"/>
      <c r="E165" s="28"/>
      <c r="F165" s="20"/>
      <c r="G165" s="20"/>
      <c r="H165" s="20"/>
      <c r="I165" s="20"/>
      <c r="J165" s="20"/>
      <c r="K165" s="20"/>
      <c r="L165" s="20"/>
      <c r="M165" s="20"/>
      <c r="N165" s="20"/>
      <c r="O165" s="20"/>
      <c r="P165" s="20"/>
      <c r="Q165" s="20"/>
      <c r="R165" s="20"/>
      <c r="S165" s="20"/>
      <c r="T165" s="20"/>
      <c r="U165" s="20"/>
      <c r="V165" s="20"/>
      <c r="W165" s="20"/>
      <c r="X165" s="20"/>
      <c r="Y165" s="20"/>
    </row>
    <row r="166" spans="2:25" ht="15.75" hidden="1" customHeight="1">
      <c r="B166" s="20"/>
      <c r="C166" s="20"/>
      <c r="D166" s="70"/>
      <c r="E166" s="28"/>
      <c r="F166" s="20"/>
      <c r="G166" s="20"/>
      <c r="H166" s="20"/>
      <c r="I166" s="20"/>
      <c r="J166" s="20"/>
      <c r="K166" s="20"/>
      <c r="L166" s="20"/>
      <c r="M166" s="20"/>
      <c r="N166" s="20"/>
      <c r="O166" s="20"/>
      <c r="P166" s="20"/>
      <c r="Q166" s="20"/>
      <c r="R166" s="20"/>
      <c r="S166" s="20"/>
      <c r="T166" s="20"/>
      <c r="U166" s="20"/>
      <c r="V166" s="20"/>
      <c r="W166" s="20"/>
      <c r="X166" s="20"/>
      <c r="Y166" s="20"/>
    </row>
    <row r="167" spans="2:25" ht="15.75" hidden="1" customHeight="1">
      <c r="B167" s="20"/>
      <c r="C167" s="20"/>
      <c r="D167" s="70"/>
      <c r="E167" s="28"/>
      <c r="F167" s="20"/>
      <c r="G167" s="20"/>
      <c r="H167" s="20"/>
      <c r="I167" s="20"/>
      <c r="J167" s="20"/>
      <c r="K167" s="20"/>
      <c r="L167" s="20"/>
      <c r="M167" s="20"/>
      <c r="N167" s="20"/>
      <c r="O167" s="20"/>
      <c r="P167" s="20"/>
      <c r="Q167" s="20"/>
      <c r="R167" s="20"/>
      <c r="S167" s="20"/>
      <c r="T167" s="20"/>
      <c r="U167" s="20"/>
      <c r="V167" s="20"/>
      <c r="W167" s="20"/>
      <c r="X167" s="20"/>
      <c r="Y167" s="20"/>
    </row>
    <row r="168" spans="2:25" ht="15.75" hidden="1" customHeight="1">
      <c r="B168" s="20"/>
      <c r="C168" s="20"/>
      <c r="D168" s="70"/>
      <c r="E168" s="28"/>
      <c r="F168" s="20"/>
      <c r="G168" s="20"/>
      <c r="H168" s="20"/>
      <c r="I168" s="20"/>
      <c r="J168" s="20"/>
      <c r="K168" s="20"/>
      <c r="L168" s="20"/>
      <c r="M168" s="20"/>
      <c r="N168" s="20"/>
      <c r="O168" s="20"/>
      <c r="P168" s="20"/>
      <c r="Q168" s="20"/>
      <c r="R168" s="20"/>
      <c r="S168" s="20"/>
      <c r="T168" s="20"/>
      <c r="U168" s="20"/>
      <c r="V168" s="20"/>
      <c r="W168" s="20"/>
      <c r="X168" s="20"/>
      <c r="Y168" s="20"/>
    </row>
    <row r="169" spans="2:25" ht="15.75" hidden="1" customHeight="1">
      <c r="B169" s="20"/>
      <c r="C169" s="20"/>
      <c r="D169" s="70"/>
      <c r="E169" s="28"/>
      <c r="F169" s="20"/>
      <c r="G169" s="20"/>
      <c r="H169" s="20"/>
      <c r="I169" s="20"/>
      <c r="J169" s="20"/>
      <c r="K169" s="20"/>
      <c r="L169" s="20"/>
      <c r="M169" s="20"/>
      <c r="N169" s="20"/>
      <c r="O169" s="20"/>
      <c r="P169" s="20"/>
      <c r="Q169" s="20"/>
      <c r="R169" s="20"/>
      <c r="S169" s="20"/>
      <c r="T169" s="20"/>
      <c r="U169" s="20"/>
      <c r="V169" s="20"/>
      <c r="W169" s="20"/>
      <c r="X169" s="20"/>
      <c r="Y169" s="20"/>
    </row>
    <row r="170" spans="2:25" ht="15.75" hidden="1" customHeight="1">
      <c r="B170" s="20"/>
      <c r="C170" s="20"/>
      <c r="D170" s="70"/>
      <c r="E170" s="28"/>
      <c r="F170" s="20"/>
      <c r="G170" s="20"/>
      <c r="H170" s="20"/>
      <c r="I170" s="20"/>
      <c r="J170" s="20"/>
      <c r="K170" s="20"/>
      <c r="L170" s="20"/>
      <c r="M170" s="20"/>
      <c r="N170" s="20"/>
      <c r="O170" s="20"/>
      <c r="P170" s="20"/>
      <c r="Q170" s="20"/>
      <c r="R170" s="20"/>
      <c r="S170" s="20"/>
      <c r="T170" s="20"/>
      <c r="U170" s="20"/>
      <c r="V170" s="20"/>
      <c r="W170" s="20"/>
      <c r="X170" s="20"/>
      <c r="Y170" s="20"/>
    </row>
    <row r="171" spans="2:25" ht="15.75" hidden="1" customHeight="1">
      <c r="B171" s="20"/>
      <c r="C171" s="20"/>
      <c r="D171" s="70"/>
      <c r="E171" s="28"/>
      <c r="F171" s="20"/>
      <c r="G171" s="20"/>
      <c r="H171" s="20"/>
      <c r="I171" s="20"/>
      <c r="J171" s="20"/>
      <c r="K171" s="20"/>
      <c r="L171" s="20"/>
      <c r="M171" s="20"/>
      <c r="N171" s="20"/>
      <c r="O171" s="20"/>
      <c r="P171" s="20"/>
      <c r="Q171" s="20"/>
      <c r="R171" s="20"/>
      <c r="S171" s="20"/>
      <c r="T171" s="20"/>
      <c r="U171" s="20"/>
      <c r="V171" s="20"/>
      <c r="W171" s="20"/>
      <c r="X171" s="20"/>
      <c r="Y171" s="20"/>
    </row>
    <row r="172" spans="2:25" ht="15.75" hidden="1" customHeight="1">
      <c r="B172" s="20"/>
      <c r="C172" s="20"/>
      <c r="D172" s="70"/>
      <c r="E172" s="28"/>
      <c r="F172" s="20"/>
      <c r="G172" s="20"/>
      <c r="H172" s="20"/>
      <c r="I172" s="20"/>
      <c r="J172" s="20"/>
      <c r="K172" s="20"/>
      <c r="L172" s="20"/>
      <c r="M172" s="20"/>
      <c r="N172" s="20"/>
      <c r="O172" s="20"/>
      <c r="P172" s="20"/>
      <c r="Q172" s="20"/>
      <c r="R172" s="20"/>
      <c r="S172" s="20"/>
      <c r="T172" s="20"/>
      <c r="U172" s="20"/>
      <c r="V172" s="20"/>
      <c r="W172" s="20"/>
      <c r="X172" s="20"/>
      <c r="Y172" s="20"/>
    </row>
    <row r="173" spans="2:25" ht="15.75" hidden="1" customHeight="1">
      <c r="B173" s="20"/>
      <c r="C173" s="20"/>
      <c r="D173" s="70"/>
      <c r="E173" s="28"/>
      <c r="F173" s="20"/>
      <c r="G173" s="20"/>
      <c r="H173" s="20"/>
      <c r="I173" s="20"/>
      <c r="J173" s="20"/>
      <c r="K173" s="20"/>
      <c r="L173" s="20"/>
      <c r="M173" s="20"/>
      <c r="N173" s="20"/>
      <c r="O173" s="20"/>
      <c r="P173" s="20"/>
      <c r="Q173" s="20"/>
      <c r="R173" s="20"/>
      <c r="S173" s="20"/>
      <c r="T173" s="20"/>
      <c r="U173" s="20"/>
      <c r="V173" s="20"/>
      <c r="W173" s="20"/>
      <c r="X173" s="20"/>
      <c r="Y173" s="20"/>
    </row>
    <row r="174" spans="2:25" ht="15.75" hidden="1" customHeight="1">
      <c r="B174" s="20"/>
      <c r="C174" s="20"/>
      <c r="D174" s="70"/>
      <c r="E174" s="28"/>
      <c r="F174" s="20"/>
      <c r="G174" s="20"/>
      <c r="H174" s="20"/>
      <c r="I174" s="20"/>
      <c r="J174" s="20"/>
      <c r="K174" s="20"/>
      <c r="L174" s="20"/>
      <c r="M174" s="20"/>
      <c r="N174" s="20"/>
      <c r="O174" s="20"/>
      <c r="P174" s="20"/>
      <c r="Q174" s="20"/>
      <c r="R174" s="20"/>
      <c r="S174" s="20"/>
      <c r="T174" s="20"/>
      <c r="U174" s="20"/>
      <c r="V174" s="20"/>
      <c r="W174" s="20"/>
      <c r="X174" s="20"/>
      <c r="Y174" s="20"/>
    </row>
    <row r="175" spans="2:25" ht="15.75" hidden="1" customHeight="1">
      <c r="B175" s="20"/>
      <c r="C175" s="20"/>
      <c r="D175" s="70"/>
      <c r="E175" s="28"/>
      <c r="F175" s="20"/>
      <c r="G175" s="20"/>
      <c r="H175" s="20"/>
      <c r="I175" s="20"/>
      <c r="J175" s="20"/>
      <c r="K175" s="20"/>
      <c r="L175" s="20"/>
      <c r="M175" s="20"/>
      <c r="N175" s="20"/>
      <c r="O175" s="20"/>
      <c r="P175" s="20"/>
      <c r="Q175" s="20"/>
      <c r="R175" s="20"/>
      <c r="S175" s="20"/>
      <c r="T175" s="20"/>
      <c r="U175" s="20"/>
      <c r="V175" s="20"/>
      <c r="W175" s="20"/>
      <c r="X175" s="20"/>
      <c r="Y175" s="20"/>
    </row>
    <row r="176" spans="2:25" ht="15.75" hidden="1" customHeight="1">
      <c r="B176" s="20"/>
      <c r="C176" s="20"/>
      <c r="D176" s="70"/>
      <c r="E176" s="28"/>
      <c r="F176" s="20"/>
      <c r="G176" s="20"/>
      <c r="H176" s="20"/>
      <c r="I176" s="20"/>
      <c r="J176" s="20"/>
      <c r="K176" s="20"/>
      <c r="L176" s="20"/>
      <c r="M176" s="20"/>
      <c r="N176" s="20"/>
      <c r="O176" s="20"/>
      <c r="P176" s="20"/>
      <c r="Q176" s="20"/>
      <c r="R176" s="20"/>
      <c r="S176" s="20"/>
      <c r="T176" s="20"/>
      <c r="U176" s="20"/>
      <c r="V176" s="20"/>
      <c r="W176" s="20"/>
      <c r="X176" s="20"/>
      <c r="Y176" s="20"/>
    </row>
    <row r="177" spans="2:25" ht="15.75" hidden="1" customHeight="1">
      <c r="B177" s="20"/>
      <c r="C177" s="20"/>
      <c r="D177" s="70"/>
      <c r="E177" s="28"/>
      <c r="F177" s="20"/>
      <c r="G177" s="20"/>
      <c r="H177" s="20"/>
      <c r="I177" s="20"/>
      <c r="J177" s="20"/>
      <c r="K177" s="20"/>
      <c r="L177" s="20"/>
      <c r="M177" s="20"/>
      <c r="N177" s="20"/>
      <c r="O177" s="20"/>
      <c r="P177" s="20"/>
      <c r="Q177" s="20"/>
      <c r="R177" s="20"/>
      <c r="S177" s="20"/>
      <c r="T177" s="20"/>
      <c r="U177" s="20"/>
      <c r="V177" s="20"/>
      <c r="W177" s="20"/>
      <c r="X177" s="20"/>
      <c r="Y177" s="20"/>
    </row>
    <row r="178" spans="2:25" ht="15.75" hidden="1" customHeight="1">
      <c r="B178" s="20"/>
      <c r="C178" s="20"/>
      <c r="D178" s="70"/>
      <c r="E178" s="28"/>
      <c r="F178" s="20"/>
      <c r="G178" s="20"/>
      <c r="H178" s="20"/>
      <c r="I178" s="20"/>
      <c r="J178" s="20"/>
      <c r="K178" s="20"/>
      <c r="L178" s="20"/>
      <c r="M178" s="20"/>
      <c r="N178" s="20"/>
      <c r="O178" s="20"/>
      <c r="P178" s="20"/>
      <c r="Q178" s="20"/>
      <c r="R178" s="20"/>
      <c r="S178" s="20"/>
      <c r="T178" s="20"/>
      <c r="U178" s="20"/>
      <c r="V178" s="20"/>
      <c r="W178" s="20"/>
      <c r="X178" s="20"/>
      <c r="Y178" s="20"/>
    </row>
    <row r="179" spans="2:25" ht="15.75" hidden="1" customHeight="1">
      <c r="B179" s="20"/>
      <c r="C179" s="20"/>
      <c r="D179" s="70"/>
      <c r="E179" s="28"/>
      <c r="F179" s="20"/>
      <c r="G179" s="20"/>
      <c r="H179" s="20"/>
      <c r="I179" s="20"/>
      <c r="J179" s="20"/>
      <c r="K179" s="20"/>
      <c r="L179" s="20"/>
      <c r="M179" s="20"/>
      <c r="N179" s="20"/>
      <c r="O179" s="20"/>
      <c r="P179" s="20"/>
      <c r="Q179" s="20"/>
      <c r="R179" s="20"/>
      <c r="S179" s="20"/>
      <c r="T179" s="20"/>
      <c r="U179" s="20"/>
      <c r="V179" s="20"/>
      <c r="W179" s="20"/>
      <c r="X179" s="20"/>
      <c r="Y179" s="20"/>
    </row>
    <row r="180" spans="2:25" ht="15.75" hidden="1" customHeight="1">
      <c r="B180" s="20"/>
      <c r="C180" s="20"/>
      <c r="D180" s="70"/>
      <c r="E180" s="28"/>
      <c r="F180" s="20"/>
      <c r="G180" s="20"/>
      <c r="H180" s="20"/>
      <c r="I180" s="20"/>
      <c r="J180" s="20"/>
      <c r="K180" s="20"/>
      <c r="L180" s="20"/>
      <c r="M180" s="20"/>
      <c r="N180" s="20"/>
      <c r="O180" s="20"/>
      <c r="P180" s="20"/>
      <c r="Q180" s="20"/>
      <c r="R180" s="20"/>
      <c r="S180" s="20"/>
      <c r="T180" s="20"/>
      <c r="U180" s="20"/>
      <c r="V180" s="20"/>
      <c r="W180" s="20"/>
      <c r="X180" s="20"/>
      <c r="Y180" s="20"/>
    </row>
    <row r="181" spans="2:25" ht="15.75" hidden="1" customHeight="1">
      <c r="B181" s="20"/>
      <c r="C181" s="20"/>
      <c r="D181" s="70"/>
      <c r="E181" s="28"/>
      <c r="F181" s="20"/>
      <c r="G181" s="20"/>
      <c r="H181" s="20"/>
      <c r="I181" s="20"/>
      <c r="J181" s="20"/>
      <c r="K181" s="20"/>
      <c r="L181" s="20"/>
      <c r="M181" s="20"/>
      <c r="N181" s="20"/>
      <c r="O181" s="20"/>
      <c r="P181" s="20"/>
      <c r="Q181" s="20"/>
      <c r="R181" s="20"/>
      <c r="S181" s="20"/>
      <c r="T181" s="20"/>
      <c r="U181" s="20"/>
      <c r="V181" s="20"/>
      <c r="W181" s="20"/>
      <c r="X181" s="20"/>
      <c r="Y181" s="20"/>
    </row>
    <row r="182" spans="2:25" ht="15.75" hidden="1" customHeight="1">
      <c r="B182" s="20"/>
      <c r="C182" s="20"/>
      <c r="D182" s="70"/>
      <c r="E182" s="28"/>
      <c r="F182" s="20"/>
      <c r="G182" s="20"/>
      <c r="H182" s="20"/>
      <c r="I182" s="20"/>
      <c r="J182" s="20"/>
      <c r="K182" s="20"/>
      <c r="L182" s="20"/>
      <c r="M182" s="20"/>
      <c r="N182" s="20"/>
      <c r="O182" s="20"/>
      <c r="P182" s="20"/>
      <c r="Q182" s="20"/>
      <c r="R182" s="20"/>
      <c r="S182" s="20"/>
      <c r="T182" s="20"/>
      <c r="U182" s="20"/>
      <c r="V182" s="20"/>
      <c r="W182" s="20"/>
      <c r="X182" s="20"/>
      <c r="Y182" s="20"/>
    </row>
    <row r="183" spans="2:25" ht="15.75" hidden="1" customHeight="1">
      <c r="B183" s="20"/>
      <c r="C183" s="20"/>
      <c r="D183" s="70"/>
      <c r="E183" s="28"/>
      <c r="F183" s="20"/>
      <c r="G183" s="20"/>
      <c r="H183" s="20"/>
      <c r="I183" s="20"/>
      <c r="J183" s="20"/>
      <c r="K183" s="20"/>
      <c r="L183" s="20"/>
      <c r="M183" s="20"/>
      <c r="N183" s="20"/>
      <c r="O183" s="20"/>
      <c r="P183" s="20"/>
      <c r="Q183" s="20"/>
      <c r="R183" s="20"/>
      <c r="S183" s="20"/>
      <c r="T183" s="20"/>
      <c r="U183" s="20"/>
      <c r="V183" s="20"/>
      <c r="W183" s="20"/>
      <c r="X183" s="20"/>
      <c r="Y183" s="20"/>
    </row>
    <row r="184" spans="2:25" ht="15.75" hidden="1" customHeight="1">
      <c r="B184" s="20"/>
      <c r="C184" s="20"/>
      <c r="D184" s="70"/>
      <c r="E184" s="28"/>
      <c r="F184" s="20"/>
      <c r="G184" s="20"/>
      <c r="H184" s="20"/>
      <c r="I184" s="20"/>
      <c r="J184" s="20"/>
      <c r="K184" s="20"/>
      <c r="L184" s="20"/>
      <c r="M184" s="20"/>
      <c r="N184" s="20"/>
      <c r="O184" s="20"/>
      <c r="P184" s="20"/>
      <c r="Q184" s="20"/>
      <c r="R184" s="20"/>
      <c r="S184" s="20"/>
      <c r="T184" s="20"/>
      <c r="U184" s="20"/>
      <c r="V184" s="20"/>
      <c r="W184" s="20"/>
      <c r="X184" s="20"/>
      <c r="Y184" s="20"/>
    </row>
    <row r="185" spans="2:25" ht="15.75" hidden="1" customHeight="1">
      <c r="B185" s="20"/>
      <c r="C185" s="20"/>
      <c r="D185" s="70"/>
      <c r="E185" s="28"/>
      <c r="F185" s="20"/>
      <c r="G185" s="20"/>
      <c r="H185" s="20"/>
      <c r="I185" s="20"/>
      <c r="J185" s="20"/>
      <c r="K185" s="20"/>
      <c r="L185" s="20"/>
      <c r="M185" s="20"/>
      <c r="N185" s="20"/>
      <c r="O185" s="20"/>
      <c r="P185" s="20"/>
      <c r="Q185" s="20"/>
      <c r="R185" s="20"/>
      <c r="S185" s="20"/>
      <c r="T185" s="20"/>
      <c r="U185" s="20"/>
      <c r="V185" s="20"/>
      <c r="W185" s="20"/>
      <c r="X185" s="20"/>
      <c r="Y185" s="20"/>
    </row>
    <row r="186" spans="2:25" ht="15.75" hidden="1" customHeight="1">
      <c r="B186" s="20"/>
      <c r="C186" s="20"/>
      <c r="D186" s="70"/>
      <c r="E186" s="28"/>
      <c r="F186" s="20"/>
      <c r="G186" s="20"/>
      <c r="H186" s="20"/>
      <c r="I186" s="20"/>
      <c r="J186" s="20"/>
      <c r="K186" s="20"/>
      <c r="L186" s="20"/>
      <c r="M186" s="20"/>
      <c r="N186" s="20"/>
      <c r="O186" s="20"/>
      <c r="P186" s="20"/>
      <c r="Q186" s="20"/>
      <c r="R186" s="20"/>
      <c r="S186" s="20"/>
      <c r="T186" s="20"/>
      <c r="U186" s="20"/>
      <c r="V186" s="20"/>
      <c r="W186" s="20"/>
      <c r="X186" s="20"/>
      <c r="Y186" s="20"/>
    </row>
    <row r="187" spans="2:25" ht="15.75" hidden="1" customHeight="1">
      <c r="B187" s="20"/>
      <c r="C187" s="20"/>
      <c r="D187" s="70"/>
      <c r="E187" s="28"/>
      <c r="F187" s="20"/>
      <c r="G187" s="20"/>
      <c r="H187" s="20"/>
      <c r="I187" s="20"/>
      <c r="J187" s="20"/>
      <c r="K187" s="20"/>
      <c r="L187" s="20"/>
      <c r="M187" s="20"/>
      <c r="N187" s="20"/>
      <c r="O187" s="20"/>
      <c r="P187" s="20"/>
      <c r="Q187" s="20"/>
      <c r="R187" s="20"/>
      <c r="S187" s="20"/>
      <c r="T187" s="20"/>
      <c r="U187" s="20"/>
      <c r="V187" s="20"/>
      <c r="W187" s="20"/>
      <c r="X187" s="20"/>
      <c r="Y187" s="20"/>
    </row>
    <row r="188" spans="2:25" ht="15.75" hidden="1" customHeight="1">
      <c r="B188" s="20"/>
      <c r="C188" s="20"/>
      <c r="D188" s="70"/>
      <c r="E188" s="28"/>
      <c r="F188" s="20"/>
      <c r="G188" s="20"/>
      <c r="H188" s="20"/>
      <c r="I188" s="20"/>
      <c r="J188" s="20"/>
      <c r="K188" s="20"/>
      <c r="L188" s="20"/>
      <c r="M188" s="20"/>
      <c r="N188" s="20"/>
      <c r="O188" s="20"/>
      <c r="P188" s="20"/>
      <c r="Q188" s="20"/>
      <c r="R188" s="20"/>
      <c r="S188" s="20"/>
      <c r="T188" s="20"/>
      <c r="U188" s="20"/>
      <c r="V188" s="20"/>
      <c r="W188" s="20"/>
      <c r="X188" s="20"/>
      <c r="Y188" s="20"/>
    </row>
    <row r="189" spans="2:25" ht="15.75" hidden="1" customHeight="1">
      <c r="B189" s="20"/>
      <c r="C189" s="20"/>
      <c r="D189" s="70"/>
      <c r="E189" s="28"/>
      <c r="F189" s="20"/>
      <c r="G189" s="20"/>
      <c r="H189" s="20"/>
      <c r="I189" s="20"/>
      <c r="J189" s="20"/>
      <c r="K189" s="20"/>
      <c r="L189" s="20"/>
      <c r="M189" s="20"/>
      <c r="N189" s="20"/>
      <c r="O189" s="20"/>
      <c r="P189" s="20"/>
      <c r="Q189" s="20"/>
      <c r="R189" s="20"/>
      <c r="S189" s="20"/>
      <c r="T189" s="20"/>
      <c r="U189" s="20"/>
      <c r="V189" s="20"/>
      <c r="W189" s="20"/>
      <c r="X189" s="20"/>
      <c r="Y189" s="20"/>
    </row>
    <row r="190" spans="2:25" ht="15.75" hidden="1" customHeight="1">
      <c r="B190" s="20"/>
      <c r="C190" s="20"/>
      <c r="D190" s="70"/>
      <c r="E190" s="28"/>
      <c r="F190" s="20"/>
      <c r="G190" s="20"/>
      <c r="H190" s="20"/>
      <c r="I190" s="20"/>
      <c r="J190" s="20"/>
      <c r="K190" s="20"/>
      <c r="L190" s="20"/>
      <c r="M190" s="20"/>
      <c r="N190" s="20"/>
      <c r="O190" s="20"/>
      <c r="P190" s="20"/>
      <c r="Q190" s="20"/>
      <c r="R190" s="20"/>
      <c r="S190" s="20"/>
      <c r="T190" s="20"/>
      <c r="U190" s="20"/>
      <c r="V190" s="20"/>
      <c r="W190" s="20"/>
      <c r="X190" s="20"/>
      <c r="Y190" s="20"/>
    </row>
    <row r="191" spans="2:25" ht="15.75" hidden="1" customHeight="1">
      <c r="B191" s="20"/>
      <c r="C191" s="20"/>
      <c r="D191" s="70"/>
      <c r="E191" s="28"/>
      <c r="F191" s="20"/>
      <c r="G191" s="20"/>
      <c r="H191" s="20"/>
      <c r="I191" s="20"/>
      <c r="J191" s="20"/>
      <c r="K191" s="20"/>
      <c r="L191" s="20"/>
      <c r="M191" s="20"/>
      <c r="N191" s="20"/>
      <c r="O191" s="20"/>
      <c r="P191" s="20"/>
      <c r="Q191" s="20"/>
      <c r="R191" s="20"/>
      <c r="S191" s="20"/>
      <c r="T191" s="20"/>
      <c r="U191" s="20"/>
      <c r="V191" s="20"/>
      <c r="W191" s="20"/>
      <c r="X191" s="20"/>
      <c r="Y191" s="20"/>
    </row>
    <row r="192" spans="2:25" ht="15.75" hidden="1" customHeight="1">
      <c r="B192" s="20"/>
      <c r="C192" s="20"/>
      <c r="D192" s="70"/>
      <c r="E192" s="28"/>
      <c r="F192" s="20"/>
      <c r="G192" s="20"/>
      <c r="H192" s="20"/>
      <c r="I192" s="20"/>
      <c r="J192" s="20"/>
      <c r="K192" s="20"/>
      <c r="L192" s="20"/>
      <c r="M192" s="20"/>
      <c r="N192" s="20"/>
      <c r="O192" s="20"/>
      <c r="P192" s="20"/>
      <c r="Q192" s="20"/>
      <c r="R192" s="20"/>
      <c r="S192" s="20"/>
      <c r="T192" s="20"/>
      <c r="U192" s="20"/>
      <c r="V192" s="20"/>
      <c r="W192" s="20"/>
      <c r="X192" s="20"/>
      <c r="Y192" s="20"/>
    </row>
    <row r="193" spans="2:25" ht="15.75" hidden="1" customHeight="1">
      <c r="B193" s="20"/>
      <c r="C193" s="20"/>
      <c r="D193" s="70"/>
      <c r="E193" s="28"/>
      <c r="F193" s="20"/>
      <c r="G193" s="20"/>
      <c r="H193" s="20"/>
      <c r="I193" s="20"/>
      <c r="J193" s="20"/>
      <c r="K193" s="20"/>
      <c r="L193" s="20"/>
      <c r="M193" s="20"/>
      <c r="N193" s="20"/>
      <c r="O193" s="20"/>
      <c r="P193" s="20"/>
      <c r="Q193" s="20"/>
      <c r="R193" s="20"/>
      <c r="S193" s="20"/>
      <c r="T193" s="20"/>
      <c r="U193" s="20"/>
      <c r="V193" s="20"/>
      <c r="W193" s="20"/>
      <c r="X193" s="20"/>
      <c r="Y193" s="20"/>
    </row>
    <row r="194" spans="2:25" ht="15.75" hidden="1" customHeight="1">
      <c r="B194" s="20"/>
      <c r="C194" s="20"/>
      <c r="D194" s="70"/>
      <c r="E194" s="28"/>
      <c r="F194" s="20"/>
      <c r="G194" s="20"/>
      <c r="H194" s="20"/>
      <c r="I194" s="20"/>
      <c r="J194" s="20"/>
      <c r="K194" s="20"/>
      <c r="L194" s="20"/>
      <c r="M194" s="20"/>
      <c r="N194" s="20"/>
      <c r="O194" s="20"/>
      <c r="P194" s="20"/>
      <c r="Q194" s="20"/>
      <c r="R194" s="20"/>
      <c r="S194" s="20"/>
      <c r="T194" s="20"/>
      <c r="U194" s="20"/>
      <c r="V194" s="20"/>
      <c r="W194" s="20"/>
      <c r="X194" s="20"/>
      <c r="Y194" s="20"/>
    </row>
    <row r="195" spans="2:25" ht="15.75" hidden="1" customHeight="1">
      <c r="B195" s="20"/>
      <c r="C195" s="20"/>
      <c r="D195" s="70"/>
      <c r="E195" s="28"/>
      <c r="F195" s="20"/>
      <c r="G195" s="20"/>
      <c r="H195" s="20"/>
      <c r="I195" s="20"/>
      <c r="J195" s="20"/>
      <c r="K195" s="20"/>
      <c r="L195" s="20"/>
      <c r="M195" s="20"/>
      <c r="N195" s="20"/>
      <c r="O195" s="20"/>
      <c r="P195" s="20"/>
      <c r="Q195" s="20"/>
      <c r="R195" s="20"/>
      <c r="S195" s="20"/>
      <c r="T195" s="20"/>
      <c r="U195" s="20"/>
      <c r="V195" s="20"/>
      <c r="W195" s="20"/>
      <c r="X195" s="20"/>
      <c r="Y195" s="20"/>
    </row>
    <row r="196" spans="2:25" ht="15.75" hidden="1" customHeight="1">
      <c r="B196" s="20"/>
      <c r="C196" s="20"/>
      <c r="D196" s="70"/>
      <c r="E196" s="28"/>
      <c r="F196" s="20"/>
      <c r="G196" s="20"/>
      <c r="H196" s="20"/>
      <c r="I196" s="20"/>
      <c r="J196" s="20"/>
      <c r="K196" s="20"/>
      <c r="L196" s="20"/>
      <c r="M196" s="20"/>
      <c r="N196" s="20"/>
      <c r="O196" s="20"/>
      <c r="P196" s="20"/>
      <c r="Q196" s="20"/>
      <c r="R196" s="20"/>
      <c r="S196" s="20"/>
      <c r="T196" s="20"/>
      <c r="U196" s="20"/>
      <c r="V196" s="20"/>
      <c r="W196" s="20"/>
      <c r="X196" s="20"/>
      <c r="Y196" s="20"/>
    </row>
    <row r="197" spans="2:25" ht="15.75" hidden="1" customHeight="1">
      <c r="B197" s="20"/>
      <c r="C197" s="20"/>
      <c r="D197" s="70"/>
      <c r="E197" s="28"/>
      <c r="F197" s="20"/>
      <c r="G197" s="20"/>
      <c r="H197" s="20"/>
      <c r="I197" s="20"/>
      <c r="J197" s="20"/>
      <c r="K197" s="20"/>
      <c r="L197" s="20"/>
      <c r="M197" s="20"/>
      <c r="N197" s="20"/>
      <c r="O197" s="20"/>
      <c r="P197" s="20"/>
      <c r="Q197" s="20"/>
      <c r="R197" s="20"/>
      <c r="S197" s="20"/>
      <c r="T197" s="20"/>
      <c r="U197" s="20"/>
      <c r="V197" s="20"/>
      <c r="W197" s="20"/>
      <c r="X197" s="20"/>
      <c r="Y197" s="20"/>
    </row>
    <row r="198" spans="2:25" ht="15.75" hidden="1" customHeight="1">
      <c r="B198" s="20"/>
      <c r="C198" s="20"/>
      <c r="D198" s="70"/>
      <c r="E198" s="28"/>
      <c r="F198" s="20"/>
      <c r="G198" s="20"/>
      <c r="H198" s="20"/>
      <c r="I198" s="20"/>
      <c r="J198" s="20"/>
      <c r="K198" s="20"/>
      <c r="L198" s="20"/>
      <c r="M198" s="20"/>
      <c r="N198" s="20"/>
      <c r="O198" s="20"/>
      <c r="P198" s="20"/>
      <c r="Q198" s="20"/>
      <c r="R198" s="20"/>
      <c r="S198" s="20"/>
      <c r="T198" s="20"/>
      <c r="U198" s="20"/>
      <c r="V198" s="20"/>
      <c r="W198" s="20"/>
      <c r="X198" s="20"/>
      <c r="Y198" s="20"/>
    </row>
    <row r="199" spans="2:25" ht="15.75" hidden="1" customHeight="1">
      <c r="B199" s="20"/>
      <c r="C199" s="20"/>
      <c r="D199" s="70"/>
      <c r="E199" s="28"/>
      <c r="F199" s="20"/>
      <c r="G199" s="20"/>
      <c r="H199" s="20"/>
      <c r="I199" s="20"/>
      <c r="J199" s="20"/>
      <c r="K199" s="20"/>
      <c r="L199" s="20"/>
      <c r="M199" s="20"/>
      <c r="N199" s="20"/>
      <c r="O199" s="20"/>
      <c r="P199" s="20"/>
      <c r="Q199" s="20"/>
      <c r="R199" s="20"/>
      <c r="S199" s="20"/>
      <c r="T199" s="20"/>
      <c r="U199" s="20"/>
      <c r="V199" s="20"/>
      <c r="W199" s="20"/>
      <c r="X199" s="20"/>
      <c r="Y199" s="20"/>
    </row>
    <row r="200" spans="2:25" ht="15.75" hidden="1" customHeight="1">
      <c r="B200" s="20"/>
      <c r="C200" s="20"/>
      <c r="D200" s="70"/>
      <c r="E200" s="28"/>
      <c r="F200" s="20"/>
      <c r="G200" s="20"/>
      <c r="H200" s="20"/>
      <c r="I200" s="20"/>
      <c r="J200" s="20"/>
      <c r="K200" s="20"/>
      <c r="L200" s="20"/>
      <c r="M200" s="20"/>
      <c r="N200" s="20"/>
      <c r="O200" s="20"/>
      <c r="P200" s="20"/>
      <c r="Q200" s="20"/>
      <c r="R200" s="20"/>
      <c r="S200" s="20"/>
      <c r="T200" s="20"/>
      <c r="U200" s="20"/>
      <c r="V200" s="20"/>
      <c r="W200" s="20"/>
      <c r="X200" s="20"/>
      <c r="Y200" s="20"/>
    </row>
    <row r="201" spans="2:25" ht="15.75" hidden="1" customHeight="1">
      <c r="B201" s="20"/>
      <c r="C201" s="20"/>
      <c r="D201" s="70"/>
      <c r="E201" s="28"/>
      <c r="F201" s="20"/>
      <c r="G201" s="20"/>
      <c r="H201" s="20"/>
      <c r="I201" s="20"/>
      <c r="J201" s="20"/>
      <c r="K201" s="20"/>
      <c r="L201" s="20"/>
      <c r="M201" s="20"/>
      <c r="N201" s="20"/>
      <c r="O201" s="20"/>
      <c r="P201" s="20"/>
      <c r="Q201" s="20"/>
      <c r="R201" s="20"/>
      <c r="S201" s="20"/>
      <c r="T201" s="20"/>
      <c r="U201" s="20"/>
      <c r="V201" s="20"/>
      <c r="W201" s="20"/>
      <c r="X201" s="20"/>
      <c r="Y201" s="20"/>
    </row>
    <row r="202" spans="2:25" ht="15.75" hidden="1" customHeight="1">
      <c r="B202" s="20"/>
      <c r="C202" s="20"/>
      <c r="D202" s="70"/>
      <c r="E202" s="28"/>
      <c r="F202" s="20"/>
      <c r="G202" s="20"/>
      <c r="H202" s="20"/>
      <c r="I202" s="20"/>
      <c r="J202" s="20"/>
      <c r="K202" s="20"/>
      <c r="L202" s="20"/>
      <c r="M202" s="20"/>
      <c r="N202" s="20"/>
      <c r="O202" s="20"/>
      <c r="P202" s="20"/>
      <c r="Q202" s="20"/>
      <c r="R202" s="20"/>
      <c r="S202" s="20"/>
      <c r="T202" s="20"/>
      <c r="U202" s="20"/>
      <c r="V202" s="20"/>
      <c r="W202" s="20"/>
      <c r="X202" s="20"/>
      <c r="Y202" s="20"/>
    </row>
    <row r="203" spans="2:25" ht="15.75" hidden="1" customHeight="1">
      <c r="B203" s="20"/>
      <c r="C203" s="20"/>
      <c r="D203" s="70"/>
      <c r="E203" s="28"/>
      <c r="F203" s="20"/>
      <c r="G203" s="20"/>
      <c r="H203" s="20"/>
      <c r="I203" s="20"/>
      <c r="J203" s="20"/>
      <c r="K203" s="20"/>
      <c r="L203" s="20"/>
      <c r="M203" s="20"/>
      <c r="N203" s="20"/>
      <c r="O203" s="20"/>
      <c r="P203" s="20"/>
      <c r="Q203" s="20"/>
      <c r="R203" s="20"/>
      <c r="S203" s="20"/>
      <c r="T203" s="20"/>
      <c r="U203" s="20"/>
      <c r="V203" s="20"/>
      <c r="W203" s="20"/>
      <c r="X203" s="20"/>
      <c r="Y203" s="20"/>
    </row>
    <row r="204" spans="2:25" ht="15.75" hidden="1" customHeight="1">
      <c r="B204" s="20"/>
      <c r="C204" s="20"/>
      <c r="D204" s="70"/>
      <c r="E204" s="28"/>
      <c r="F204" s="20"/>
      <c r="G204" s="20"/>
      <c r="H204" s="20"/>
      <c r="I204" s="20"/>
      <c r="J204" s="20"/>
      <c r="K204" s="20"/>
      <c r="L204" s="20"/>
      <c r="M204" s="20"/>
      <c r="N204" s="20"/>
      <c r="O204" s="20"/>
      <c r="P204" s="20"/>
      <c r="Q204" s="20"/>
      <c r="R204" s="20"/>
      <c r="S204" s="20"/>
      <c r="T204" s="20"/>
      <c r="U204" s="20"/>
      <c r="V204" s="20"/>
      <c r="W204" s="20"/>
      <c r="X204" s="20"/>
      <c r="Y204" s="20"/>
    </row>
    <row r="205" spans="2:25" ht="15.75" hidden="1" customHeight="1">
      <c r="B205" s="20"/>
      <c r="C205" s="20"/>
      <c r="D205" s="70"/>
      <c r="E205" s="28"/>
      <c r="F205" s="20"/>
      <c r="G205" s="20"/>
      <c r="H205" s="20"/>
      <c r="I205" s="20"/>
      <c r="J205" s="20"/>
      <c r="K205" s="20"/>
      <c r="L205" s="20"/>
      <c r="M205" s="20"/>
      <c r="N205" s="20"/>
      <c r="O205" s="20"/>
      <c r="P205" s="20"/>
      <c r="Q205" s="20"/>
      <c r="R205" s="20"/>
      <c r="S205" s="20"/>
      <c r="T205" s="20"/>
      <c r="U205" s="20"/>
      <c r="V205" s="20"/>
      <c r="W205" s="20"/>
      <c r="X205" s="20"/>
      <c r="Y205" s="20"/>
    </row>
    <row r="206" spans="2:25" ht="15.75" hidden="1" customHeight="1">
      <c r="B206" s="20"/>
      <c r="C206" s="20"/>
      <c r="D206" s="70"/>
      <c r="E206" s="28"/>
      <c r="F206" s="20"/>
      <c r="G206" s="20"/>
      <c r="H206" s="20"/>
      <c r="I206" s="20"/>
      <c r="J206" s="20"/>
      <c r="K206" s="20"/>
      <c r="L206" s="20"/>
      <c r="M206" s="20"/>
      <c r="N206" s="20"/>
      <c r="O206" s="20"/>
      <c r="P206" s="20"/>
      <c r="Q206" s="20"/>
      <c r="R206" s="20"/>
      <c r="S206" s="20"/>
      <c r="T206" s="20"/>
      <c r="U206" s="20"/>
      <c r="V206" s="20"/>
      <c r="W206" s="20"/>
      <c r="X206" s="20"/>
      <c r="Y206" s="20"/>
    </row>
    <row r="207" spans="2:25" ht="15.75" hidden="1" customHeight="1">
      <c r="B207" s="20"/>
      <c r="C207" s="20"/>
      <c r="D207" s="70"/>
      <c r="E207" s="28"/>
      <c r="F207" s="20"/>
      <c r="G207" s="20"/>
      <c r="H207" s="20"/>
      <c r="I207" s="20"/>
      <c r="J207" s="20"/>
      <c r="K207" s="20"/>
      <c r="L207" s="20"/>
      <c r="M207" s="20"/>
      <c r="N207" s="20"/>
      <c r="O207" s="20"/>
      <c r="P207" s="20"/>
      <c r="Q207" s="20"/>
      <c r="R207" s="20"/>
      <c r="S207" s="20"/>
      <c r="T207" s="20"/>
      <c r="U207" s="20"/>
      <c r="V207" s="20"/>
      <c r="W207" s="20"/>
      <c r="X207" s="20"/>
      <c r="Y207" s="20"/>
    </row>
    <row r="208" spans="2:25" ht="15.75" hidden="1" customHeight="1">
      <c r="B208" s="20"/>
      <c r="C208" s="20"/>
      <c r="D208" s="70"/>
      <c r="E208" s="28"/>
      <c r="F208" s="20"/>
      <c r="G208" s="20"/>
      <c r="H208" s="20"/>
      <c r="I208" s="20"/>
      <c r="J208" s="20"/>
      <c r="K208" s="20"/>
      <c r="L208" s="20"/>
      <c r="M208" s="20"/>
      <c r="N208" s="20"/>
      <c r="O208" s="20"/>
      <c r="P208" s="20"/>
      <c r="Q208" s="20"/>
      <c r="R208" s="20"/>
      <c r="S208" s="20"/>
      <c r="T208" s="20"/>
      <c r="U208" s="20"/>
      <c r="V208" s="20"/>
      <c r="W208" s="20"/>
      <c r="X208" s="20"/>
      <c r="Y208" s="20"/>
    </row>
    <row r="209" spans="2:25" ht="15.75" hidden="1" customHeight="1">
      <c r="B209" s="20"/>
      <c r="C209" s="20"/>
      <c r="D209" s="70"/>
      <c r="E209" s="28"/>
      <c r="F209" s="20"/>
      <c r="G209" s="20"/>
      <c r="H209" s="20"/>
      <c r="I209" s="20"/>
      <c r="J209" s="20"/>
      <c r="K209" s="20"/>
      <c r="L209" s="20"/>
      <c r="M209" s="20"/>
      <c r="N209" s="20"/>
      <c r="O209" s="20"/>
      <c r="P209" s="20"/>
      <c r="Q209" s="20"/>
      <c r="R209" s="20"/>
      <c r="S209" s="20"/>
      <c r="T209" s="20"/>
      <c r="U209" s="20"/>
      <c r="V209" s="20"/>
      <c r="W209" s="20"/>
      <c r="X209" s="20"/>
      <c r="Y209" s="20"/>
    </row>
    <row r="210" spans="2:25" ht="15.75" hidden="1" customHeight="1">
      <c r="B210" s="20"/>
      <c r="C210" s="20"/>
      <c r="D210" s="70"/>
      <c r="E210" s="28"/>
      <c r="F210" s="20"/>
      <c r="G210" s="20"/>
      <c r="H210" s="20"/>
      <c r="I210" s="20"/>
      <c r="J210" s="20"/>
      <c r="K210" s="20"/>
      <c r="L210" s="20"/>
      <c r="M210" s="20"/>
      <c r="N210" s="20"/>
      <c r="O210" s="20"/>
      <c r="P210" s="20"/>
      <c r="Q210" s="20"/>
      <c r="R210" s="20"/>
      <c r="S210" s="20"/>
      <c r="T210" s="20"/>
      <c r="U210" s="20"/>
      <c r="V210" s="20"/>
      <c r="W210" s="20"/>
      <c r="X210" s="20"/>
      <c r="Y210" s="20"/>
    </row>
    <row r="211" spans="2:25" ht="15.75" hidden="1" customHeight="1">
      <c r="B211" s="20"/>
      <c r="C211" s="20"/>
      <c r="D211" s="70"/>
      <c r="E211" s="28"/>
      <c r="F211" s="20"/>
      <c r="G211" s="20"/>
      <c r="H211" s="20"/>
      <c r="I211" s="20"/>
      <c r="J211" s="20"/>
      <c r="K211" s="20"/>
      <c r="L211" s="20"/>
      <c r="M211" s="20"/>
      <c r="N211" s="20"/>
      <c r="O211" s="20"/>
      <c r="P211" s="20"/>
      <c r="Q211" s="20"/>
      <c r="R211" s="20"/>
      <c r="S211" s="20"/>
      <c r="T211" s="20"/>
      <c r="U211" s="20"/>
      <c r="V211" s="20"/>
      <c r="W211" s="20"/>
      <c r="X211" s="20"/>
      <c r="Y211" s="20"/>
    </row>
    <row r="212" spans="2:25" ht="15.75" hidden="1" customHeight="1">
      <c r="B212" s="20"/>
      <c r="C212" s="20"/>
      <c r="D212" s="70"/>
      <c r="E212" s="28"/>
      <c r="F212" s="20"/>
      <c r="G212" s="20"/>
      <c r="H212" s="20"/>
      <c r="I212" s="20"/>
      <c r="J212" s="20"/>
      <c r="K212" s="20"/>
      <c r="L212" s="20"/>
      <c r="M212" s="20"/>
      <c r="N212" s="20"/>
      <c r="O212" s="20"/>
      <c r="P212" s="20"/>
      <c r="Q212" s="20"/>
      <c r="R212" s="20"/>
      <c r="S212" s="20"/>
      <c r="T212" s="20"/>
      <c r="U212" s="20"/>
      <c r="V212" s="20"/>
      <c r="W212" s="20"/>
      <c r="X212" s="20"/>
      <c r="Y212" s="20"/>
    </row>
    <row r="213" spans="2:25" ht="15.75" hidden="1" customHeight="1">
      <c r="B213" s="20"/>
      <c r="C213" s="20"/>
      <c r="D213" s="70"/>
      <c r="E213" s="28"/>
      <c r="F213" s="20"/>
      <c r="G213" s="20"/>
      <c r="H213" s="20"/>
      <c r="I213" s="20"/>
      <c r="J213" s="20"/>
      <c r="K213" s="20"/>
      <c r="L213" s="20"/>
      <c r="M213" s="20"/>
      <c r="N213" s="20"/>
      <c r="O213" s="20"/>
      <c r="P213" s="20"/>
      <c r="Q213" s="20"/>
      <c r="R213" s="20"/>
      <c r="S213" s="20"/>
      <c r="T213" s="20"/>
      <c r="U213" s="20"/>
      <c r="V213" s="20"/>
      <c r="W213" s="20"/>
      <c r="X213" s="20"/>
      <c r="Y213" s="20"/>
    </row>
    <row r="214" spans="2:25" ht="15.75" hidden="1" customHeight="1">
      <c r="B214" s="20"/>
      <c r="C214" s="20"/>
      <c r="D214" s="70"/>
      <c r="E214" s="28"/>
      <c r="F214" s="20"/>
      <c r="G214" s="20"/>
      <c r="H214" s="20"/>
      <c r="I214" s="20"/>
      <c r="J214" s="20"/>
      <c r="K214" s="20"/>
      <c r="L214" s="20"/>
      <c r="M214" s="20"/>
      <c r="N214" s="20"/>
      <c r="O214" s="20"/>
      <c r="P214" s="20"/>
      <c r="Q214" s="20"/>
      <c r="R214" s="20"/>
      <c r="S214" s="20"/>
      <c r="T214" s="20"/>
      <c r="U214" s="20"/>
      <c r="V214" s="20"/>
      <c r="W214" s="20"/>
      <c r="X214" s="20"/>
      <c r="Y214" s="20"/>
    </row>
    <row r="215" spans="2:25" ht="15.75" hidden="1" customHeight="1">
      <c r="B215" s="20"/>
      <c r="C215" s="20"/>
      <c r="D215" s="70"/>
      <c r="E215" s="28"/>
      <c r="F215" s="20"/>
      <c r="G215" s="20"/>
      <c r="H215" s="20"/>
      <c r="I215" s="20"/>
      <c r="J215" s="20"/>
      <c r="K215" s="20"/>
      <c r="L215" s="20"/>
      <c r="M215" s="20"/>
      <c r="N215" s="20"/>
      <c r="O215" s="20"/>
      <c r="P215" s="20"/>
      <c r="Q215" s="20"/>
      <c r="R215" s="20"/>
      <c r="S215" s="20"/>
      <c r="T215" s="20"/>
      <c r="U215" s="20"/>
      <c r="V215" s="20"/>
      <c r="W215" s="20"/>
      <c r="X215" s="20"/>
      <c r="Y215" s="20"/>
    </row>
    <row r="216" spans="2:25" ht="15.75" hidden="1" customHeight="1">
      <c r="B216" s="20"/>
      <c r="C216" s="20"/>
      <c r="D216" s="70"/>
      <c r="E216" s="28"/>
      <c r="F216" s="20"/>
      <c r="G216" s="20"/>
      <c r="H216" s="20"/>
      <c r="I216" s="20"/>
      <c r="J216" s="20"/>
      <c r="K216" s="20"/>
      <c r="L216" s="20"/>
      <c r="M216" s="20"/>
      <c r="N216" s="20"/>
      <c r="O216" s="20"/>
      <c r="P216" s="20"/>
      <c r="Q216" s="20"/>
      <c r="R216" s="20"/>
      <c r="S216" s="20"/>
      <c r="T216" s="20"/>
      <c r="U216" s="20"/>
      <c r="V216" s="20"/>
      <c r="W216" s="20"/>
      <c r="X216" s="20"/>
      <c r="Y216" s="20"/>
    </row>
    <row r="217" spans="2:25" ht="15.75" hidden="1" customHeight="1">
      <c r="B217" s="20"/>
      <c r="C217" s="20"/>
      <c r="D217" s="70"/>
      <c r="E217" s="28"/>
      <c r="F217" s="20"/>
      <c r="G217" s="20"/>
      <c r="H217" s="20"/>
      <c r="I217" s="20"/>
      <c r="J217" s="20"/>
      <c r="K217" s="20"/>
      <c r="L217" s="20"/>
      <c r="M217" s="20"/>
      <c r="N217" s="20"/>
      <c r="O217" s="20"/>
      <c r="P217" s="20"/>
      <c r="Q217" s="20"/>
      <c r="R217" s="20"/>
      <c r="S217" s="20"/>
      <c r="T217" s="20"/>
      <c r="U217" s="20"/>
      <c r="V217" s="20"/>
      <c r="W217" s="20"/>
      <c r="X217" s="20"/>
      <c r="Y217" s="20"/>
    </row>
    <row r="218" spans="2:25" ht="15.75" hidden="1" customHeight="1">
      <c r="B218" s="20"/>
      <c r="C218" s="20"/>
      <c r="D218" s="70"/>
      <c r="E218" s="28"/>
      <c r="F218" s="20"/>
      <c r="G218" s="20"/>
      <c r="H218" s="20"/>
      <c r="I218" s="20"/>
      <c r="J218" s="20"/>
      <c r="K218" s="20"/>
      <c r="L218" s="20"/>
      <c r="M218" s="20"/>
      <c r="N218" s="20"/>
      <c r="O218" s="20"/>
      <c r="P218" s="20"/>
      <c r="Q218" s="20"/>
      <c r="R218" s="20"/>
      <c r="S218" s="20"/>
      <c r="T218" s="20"/>
      <c r="U218" s="20"/>
      <c r="V218" s="20"/>
      <c r="W218" s="20"/>
      <c r="X218" s="20"/>
      <c r="Y218" s="20"/>
    </row>
    <row r="219" spans="2:25" ht="15.75" hidden="1" customHeight="1">
      <c r="B219" s="20"/>
      <c r="C219" s="20"/>
      <c r="D219" s="70"/>
      <c r="E219" s="28"/>
      <c r="F219" s="20"/>
      <c r="G219" s="20"/>
      <c r="H219" s="20"/>
      <c r="I219" s="20"/>
      <c r="J219" s="20"/>
      <c r="K219" s="20"/>
      <c r="L219" s="20"/>
      <c r="M219" s="20"/>
      <c r="N219" s="20"/>
      <c r="O219" s="20"/>
      <c r="P219" s="20"/>
      <c r="Q219" s="20"/>
      <c r="R219" s="20"/>
      <c r="S219" s="20"/>
      <c r="T219" s="20"/>
      <c r="U219" s="20"/>
      <c r="V219" s="20"/>
      <c r="W219" s="20"/>
      <c r="X219" s="20"/>
      <c r="Y219" s="20"/>
    </row>
    <row r="220" spans="2:25" ht="15.75" hidden="1" customHeight="1">
      <c r="B220" s="20"/>
      <c r="C220" s="20"/>
      <c r="D220" s="70"/>
      <c r="E220" s="28"/>
      <c r="F220" s="20"/>
      <c r="G220" s="20"/>
      <c r="H220" s="20"/>
      <c r="I220" s="20"/>
      <c r="J220" s="20"/>
      <c r="K220" s="20"/>
      <c r="L220" s="20"/>
      <c r="M220" s="20"/>
      <c r="N220" s="20"/>
      <c r="O220" s="20"/>
      <c r="P220" s="20"/>
      <c r="Q220" s="20"/>
      <c r="R220" s="20"/>
      <c r="S220" s="20"/>
      <c r="T220" s="20"/>
      <c r="U220" s="20"/>
      <c r="V220" s="20"/>
      <c r="W220" s="20"/>
      <c r="X220" s="20"/>
      <c r="Y220" s="20"/>
    </row>
    <row r="221" spans="2:25" ht="15.75" hidden="1" customHeight="1">
      <c r="B221" s="20"/>
      <c r="C221" s="20"/>
      <c r="D221" s="70"/>
      <c r="E221" s="28"/>
      <c r="F221" s="20"/>
      <c r="G221" s="20"/>
      <c r="H221" s="20"/>
      <c r="I221" s="20"/>
      <c r="J221" s="20"/>
      <c r="K221" s="20"/>
      <c r="L221" s="20"/>
      <c r="M221" s="20"/>
      <c r="N221" s="20"/>
      <c r="O221" s="20"/>
      <c r="P221" s="20"/>
      <c r="Q221" s="20"/>
      <c r="R221" s="20"/>
      <c r="S221" s="20"/>
      <c r="T221" s="20"/>
      <c r="U221" s="20"/>
      <c r="V221" s="20"/>
      <c r="W221" s="20"/>
      <c r="X221" s="20"/>
      <c r="Y221" s="20"/>
    </row>
    <row r="222" spans="2:25" ht="15.75" hidden="1" customHeight="1">
      <c r="B222" s="20"/>
      <c r="C222" s="20"/>
      <c r="D222" s="70"/>
      <c r="E222" s="28"/>
      <c r="F222" s="20"/>
      <c r="G222" s="20"/>
      <c r="H222" s="20"/>
      <c r="I222" s="20"/>
      <c r="J222" s="20"/>
      <c r="K222" s="20"/>
      <c r="L222" s="20"/>
      <c r="M222" s="20"/>
      <c r="N222" s="20"/>
      <c r="O222" s="20"/>
      <c r="P222" s="20"/>
      <c r="Q222" s="20"/>
      <c r="R222" s="20"/>
      <c r="S222" s="20"/>
      <c r="T222" s="20"/>
      <c r="U222" s="20"/>
      <c r="V222" s="20"/>
      <c r="W222" s="20"/>
      <c r="X222" s="20"/>
      <c r="Y222" s="20"/>
    </row>
    <row r="223" spans="2:25" ht="15.75" hidden="1" customHeight="1">
      <c r="B223" s="20"/>
      <c r="C223" s="20"/>
      <c r="D223" s="70"/>
      <c r="E223" s="28"/>
      <c r="F223" s="20"/>
      <c r="G223" s="20"/>
      <c r="H223" s="20"/>
      <c r="I223" s="20"/>
      <c r="J223" s="20"/>
      <c r="K223" s="20"/>
      <c r="L223" s="20"/>
      <c r="M223" s="20"/>
      <c r="N223" s="20"/>
      <c r="O223" s="20"/>
      <c r="P223" s="20"/>
      <c r="Q223" s="20"/>
      <c r="R223" s="20"/>
      <c r="S223" s="20"/>
      <c r="T223" s="20"/>
      <c r="U223" s="20"/>
      <c r="V223" s="20"/>
      <c r="W223" s="20"/>
      <c r="X223" s="20"/>
      <c r="Y223" s="20"/>
    </row>
    <row r="224" spans="2:25" ht="15.75" hidden="1" customHeight="1">
      <c r="B224" s="20"/>
      <c r="C224" s="20"/>
      <c r="D224" s="70"/>
      <c r="E224" s="28"/>
      <c r="F224" s="20"/>
      <c r="G224" s="20"/>
      <c r="H224" s="20"/>
      <c r="I224" s="20"/>
      <c r="J224" s="20"/>
      <c r="K224" s="20"/>
      <c r="L224" s="20"/>
      <c r="M224" s="20"/>
      <c r="N224" s="20"/>
      <c r="O224" s="20"/>
      <c r="P224" s="20"/>
      <c r="Q224" s="20"/>
      <c r="R224" s="20"/>
      <c r="S224" s="20"/>
      <c r="T224" s="20"/>
      <c r="U224" s="20"/>
      <c r="V224" s="20"/>
      <c r="W224" s="20"/>
      <c r="X224" s="20"/>
      <c r="Y224" s="20"/>
    </row>
    <row r="225" spans="2:25" ht="15.75" hidden="1" customHeight="1">
      <c r="B225" s="20"/>
      <c r="C225" s="20"/>
      <c r="D225" s="70"/>
      <c r="E225" s="28"/>
      <c r="F225" s="20"/>
      <c r="G225" s="20"/>
      <c r="H225" s="20"/>
      <c r="I225" s="20"/>
      <c r="J225" s="20"/>
      <c r="K225" s="20"/>
      <c r="L225" s="20"/>
      <c r="M225" s="20"/>
      <c r="N225" s="20"/>
      <c r="O225" s="20"/>
      <c r="P225" s="20"/>
      <c r="Q225" s="20"/>
      <c r="R225" s="20"/>
      <c r="S225" s="20"/>
      <c r="T225" s="20"/>
      <c r="U225" s="20"/>
      <c r="V225" s="20"/>
      <c r="W225" s="20"/>
      <c r="X225" s="20"/>
      <c r="Y225" s="20"/>
    </row>
    <row r="226" spans="2:25" ht="15.75" hidden="1" customHeight="1">
      <c r="B226" s="20"/>
      <c r="C226" s="20"/>
      <c r="D226" s="70"/>
      <c r="E226" s="28"/>
      <c r="F226" s="20"/>
      <c r="G226" s="20"/>
      <c r="H226" s="20"/>
      <c r="I226" s="20"/>
      <c r="J226" s="20"/>
      <c r="K226" s="20"/>
      <c r="L226" s="20"/>
      <c r="M226" s="20"/>
      <c r="N226" s="20"/>
      <c r="O226" s="20"/>
      <c r="P226" s="20"/>
      <c r="Q226" s="20"/>
      <c r="R226" s="20"/>
      <c r="S226" s="20"/>
      <c r="T226" s="20"/>
      <c r="U226" s="20"/>
      <c r="V226" s="20"/>
      <c r="W226" s="20"/>
      <c r="X226" s="20"/>
      <c r="Y226" s="20"/>
    </row>
    <row r="227" spans="2:25" ht="15.75" hidden="1" customHeight="1">
      <c r="B227" s="20"/>
      <c r="C227" s="20"/>
      <c r="D227" s="70"/>
      <c r="E227" s="28"/>
      <c r="F227" s="20"/>
      <c r="G227" s="20"/>
      <c r="H227" s="20"/>
      <c r="I227" s="20"/>
      <c r="J227" s="20"/>
      <c r="K227" s="20"/>
      <c r="L227" s="20"/>
      <c r="M227" s="20"/>
      <c r="N227" s="20"/>
      <c r="O227" s="20"/>
      <c r="P227" s="20"/>
      <c r="Q227" s="20"/>
      <c r="R227" s="20"/>
      <c r="S227" s="20"/>
      <c r="T227" s="20"/>
      <c r="U227" s="20"/>
      <c r="V227" s="20"/>
      <c r="W227" s="20"/>
      <c r="X227" s="20"/>
      <c r="Y227" s="20"/>
    </row>
    <row r="228" spans="2:25" ht="15.75" hidden="1" customHeight="1">
      <c r="B228" s="20"/>
      <c r="C228" s="20"/>
      <c r="D228" s="70"/>
      <c r="E228" s="28"/>
      <c r="F228" s="20"/>
      <c r="G228" s="20"/>
      <c r="H228" s="20"/>
      <c r="I228" s="20"/>
      <c r="J228" s="20"/>
      <c r="K228" s="20"/>
      <c r="L228" s="20"/>
      <c r="M228" s="20"/>
      <c r="N228" s="20"/>
      <c r="O228" s="20"/>
      <c r="P228" s="20"/>
      <c r="Q228" s="20"/>
      <c r="R228" s="20"/>
      <c r="S228" s="20"/>
      <c r="T228" s="20"/>
      <c r="U228" s="20"/>
      <c r="V228" s="20"/>
      <c r="W228" s="20"/>
      <c r="X228" s="20"/>
      <c r="Y228" s="20"/>
    </row>
    <row r="229" spans="2:25" ht="15.75" hidden="1" customHeight="1">
      <c r="B229" s="20"/>
      <c r="C229" s="20"/>
      <c r="D229" s="70"/>
      <c r="E229" s="28"/>
      <c r="F229" s="20"/>
      <c r="G229" s="20"/>
      <c r="H229" s="20"/>
      <c r="I229" s="20"/>
      <c r="J229" s="20"/>
      <c r="K229" s="20"/>
      <c r="L229" s="20"/>
      <c r="M229" s="20"/>
      <c r="N229" s="20"/>
      <c r="O229" s="20"/>
      <c r="P229" s="20"/>
      <c r="Q229" s="20"/>
      <c r="R229" s="20"/>
      <c r="S229" s="20"/>
      <c r="T229" s="20"/>
      <c r="U229" s="20"/>
      <c r="V229" s="20"/>
      <c r="W229" s="20"/>
      <c r="X229" s="20"/>
      <c r="Y229" s="20"/>
    </row>
    <row r="230" spans="2:25" ht="15.75" hidden="1" customHeight="1">
      <c r="B230" s="20"/>
      <c r="C230" s="20"/>
      <c r="D230" s="70"/>
      <c r="E230" s="28"/>
      <c r="F230" s="20"/>
      <c r="G230" s="20"/>
      <c r="H230" s="20"/>
      <c r="I230" s="20"/>
      <c r="J230" s="20"/>
      <c r="K230" s="20"/>
      <c r="L230" s="20"/>
      <c r="M230" s="20"/>
      <c r="N230" s="20"/>
      <c r="O230" s="20"/>
      <c r="P230" s="20"/>
      <c r="Q230" s="20"/>
      <c r="R230" s="20"/>
      <c r="S230" s="20"/>
      <c r="T230" s="20"/>
      <c r="U230" s="20"/>
      <c r="V230" s="20"/>
      <c r="W230" s="20"/>
      <c r="X230" s="20"/>
      <c r="Y230" s="20"/>
    </row>
    <row r="231" spans="2:25" ht="15.75" hidden="1" customHeight="1">
      <c r="B231" s="20"/>
      <c r="C231" s="20"/>
      <c r="D231" s="70"/>
      <c r="E231" s="28"/>
      <c r="F231" s="20"/>
      <c r="G231" s="20"/>
      <c r="H231" s="20"/>
      <c r="I231" s="20"/>
      <c r="J231" s="20"/>
      <c r="K231" s="20"/>
      <c r="L231" s="20"/>
      <c r="M231" s="20"/>
      <c r="N231" s="20"/>
      <c r="O231" s="20"/>
      <c r="P231" s="20"/>
      <c r="Q231" s="20"/>
      <c r="R231" s="20"/>
      <c r="S231" s="20"/>
      <c r="T231" s="20"/>
      <c r="U231" s="20"/>
      <c r="V231" s="20"/>
      <c r="W231" s="20"/>
      <c r="X231" s="20"/>
      <c r="Y231" s="20"/>
    </row>
    <row r="232" spans="2:25" ht="15.75" hidden="1" customHeight="1">
      <c r="B232" s="20"/>
      <c r="C232" s="20"/>
      <c r="D232" s="70"/>
      <c r="E232" s="28"/>
      <c r="F232" s="20"/>
      <c r="G232" s="20"/>
      <c r="H232" s="20"/>
      <c r="I232" s="20"/>
      <c r="J232" s="20"/>
      <c r="K232" s="20"/>
      <c r="L232" s="20"/>
      <c r="M232" s="20"/>
      <c r="N232" s="20"/>
      <c r="O232" s="20"/>
      <c r="P232" s="20"/>
      <c r="Q232" s="20"/>
      <c r="R232" s="20"/>
      <c r="S232" s="20"/>
      <c r="T232" s="20"/>
      <c r="U232" s="20"/>
      <c r="V232" s="20"/>
      <c r="W232" s="20"/>
      <c r="X232" s="20"/>
      <c r="Y232" s="20"/>
    </row>
    <row r="233" spans="2:25" ht="15.75" hidden="1" customHeight="1">
      <c r="B233" s="20"/>
      <c r="C233" s="20"/>
      <c r="D233" s="70"/>
      <c r="E233" s="28"/>
      <c r="F233" s="20"/>
      <c r="G233" s="20"/>
      <c r="H233" s="20"/>
      <c r="I233" s="20"/>
      <c r="J233" s="20"/>
      <c r="K233" s="20"/>
      <c r="L233" s="20"/>
      <c r="M233" s="20"/>
      <c r="N233" s="20"/>
      <c r="O233" s="20"/>
      <c r="P233" s="20"/>
      <c r="Q233" s="20"/>
      <c r="R233" s="20"/>
      <c r="S233" s="20"/>
      <c r="T233" s="20"/>
      <c r="U233" s="20"/>
      <c r="V233" s="20"/>
      <c r="W233" s="20"/>
      <c r="X233" s="20"/>
      <c r="Y233" s="20"/>
    </row>
    <row r="234" spans="2:25" ht="15.75" hidden="1" customHeight="1">
      <c r="B234" s="20"/>
      <c r="C234" s="20"/>
      <c r="D234" s="70"/>
      <c r="E234" s="28"/>
      <c r="F234" s="20"/>
      <c r="G234" s="20"/>
      <c r="H234" s="20"/>
      <c r="I234" s="20"/>
      <c r="J234" s="20"/>
      <c r="K234" s="20"/>
      <c r="L234" s="20"/>
      <c r="M234" s="20"/>
      <c r="N234" s="20"/>
      <c r="O234" s="20"/>
      <c r="P234" s="20"/>
      <c r="Q234" s="20"/>
      <c r="R234" s="20"/>
      <c r="S234" s="20"/>
      <c r="T234" s="20"/>
      <c r="U234" s="20"/>
      <c r="V234" s="20"/>
      <c r="W234" s="20"/>
      <c r="X234" s="20"/>
      <c r="Y234" s="20"/>
    </row>
    <row r="235" spans="2:25" ht="15.75" hidden="1" customHeight="1">
      <c r="B235" s="20"/>
      <c r="C235" s="20"/>
      <c r="D235" s="70"/>
      <c r="E235" s="28"/>
      <c r="F235" s="20"/>
      <c r="G235" s="20"/>
      <c r="H235" s="20"/>
      <c r="I235" s="20"/>
      <c r="J235" s="20"/>
      <c r="K235" s="20"/>
      <c r="L235" s="20"/>
      <c r="M235" s="20"/>
      <c r="N235" s="20"/>
      <c r="O235" s="20"/>
      <c r="P235" s="20"/>
      <c r="Q235" s="20"/>
      <c r="R235" s="20"/>
      <c r="S235" s="20"/>
      <c r="T235" s="20"/>
      <c r="U235" s="20"/>
      <c r="V235" s="20"/>
      <c r="W235" s="20"/>
      <c r="X235" s="20"/>
      <c r="Y235" s="20"/>
    </row>
    <row r="236" spans="2:25" ht="15.75" hidden="1" customHeight="1">
      <c r="B236" s="20"/>
      <c r="C236" s="20"/>
      <c r="D236" s="70"/>
      <c r="E236" s="28"/>
      <c r="F236" s="20"/>
      <c r="G236" s="20"/>
      <c r="H236" s="20"/>
      <c r="I236" s="20"/>
      <c r="J236" s="20"/>
      <c r="K236" s="20"/>
      <c r="L236" s="20"/>
      <c r="M236" s="20"/>
      <c r="N236" s="20"/>
      <c r="O236" s="20"/>
      <c r="P236" s="20"/>
      <c r="Q236" s="20"/>
      <c r="R236" s="20"/>
      <c r="S236" s="20"/>
      <c r="T236" s="20"/>
      <c r="U236" s="20"/>
      <c r="V236" s="20"/>
      <c r="W236" s="20"/>
      <c r="X236" s="20"/>
      <c r="Y236" s="20"/>
    </row>
    <row r="237" spans="2:25" ht="15.75" hidden="1" customHeight="1">
      <c r="B237" s="20"/>
      <c r="C237" s="20"/>
      <c r="D237" s="70"/>
      <c r="E237" s="28"/>
      <c r="F237" s="20"/>
      <c r="G237" s="20"/>
      <c r="H237" s="20"/>
      <c r="I237" s="20"/>
      <c r="J237" s="20"/>
      <c r="K237" s="20"/>
      <c r="L237" s="20"/>
      <c r="M237" s="20"/>
      <c r="N237" s="20"/>
      <c r="O237" s="20"/>
      <c r="P237" s="20"/>
      <c r="Q237" s="20"/>
      <c r="R237" s="20"/>
      <c r="S237" s="20"/>
      <c r="T237" s="20"/>
      <c r="U237" s="20"/>
      <c r="V237" s="20"/>
      <c r="W237" s="20"/>
      <c r="X237" s="20"/>
      <c r="Y237" s="20"/>
    </row>
    <row r="238" spans="2:25" ht="15.75" hidden="1" customHeight="1">
      <c r="B238" s="20"/>
      <c r="C238" s="20"/>
      <c r="D238" s="70"/>
      <c r="E238" s="28"/>
      <c r="F238" s="20"/>
      <c r="G238" s="20"/>
      <c r="H238" s="20"/>
      <c r="I238" s="20"/>
      <c r="J238" s="20"/>
      <c r="K238" s="20"/>
      <c r="L238" s="20"/>
      <c r="M238" s="20"/>
      <c r="N238" s="20"/>
      <c r="O238" s="20"/>
      <c r="P238" s="20"/>
      <c r="Q238" s="20"/>
      <c r="R238" s="20"/>
      <c r="S238" s="20"/>
      <c r="T238" s="20"/>
      <c r="U238" s="20"/>
      <c r="V238" s="20"/>
      <c r="W238" s="20"/>
      <c r="X238" s="20"/>
      <c r="Y238" s="20"/>
    </row>
    <row r="239" spans="2:25" ht="15.75" hidden="1" customHeight="1">
      <c r="B239" s="20"/>
      <c r="C239" s="20"/>
      <c r="D239" s="70"/>
      <c r="E239" s="28"/>
      <c r="F239" s="20"/>
      <c r="G239" s="20"/>
      <c r="H239" s="20"/>
      <c r="I239" s="20"/>
      <c r="J239" s="20"/>
      <c r="K239" s="20"/>
      <c r="L239" s="20"/>
      <c r="M239" s="20"/>
      <c r="N239" s="20"/>
      <c r="O239" s="20"/>
      <c r="P239" s="20"/>
      <c r="Q239" s="20"/>
      <c r="R239" s="20"/>
      <c r="S239" s="20"/>
      <c r="T239" s="20"/>
      <c r="U239" s="20"/>
      <c r="V239" s="20"/>
      <c r="W239" s="20"/>
      <c r="X239" s="20"/>
      <c r="Y239" s="20"/>
    </row>
    <row r="240" spans="2:25" ht="15.75" hidden="1" customHeight="1">
      <c r="B240" s="20"/>
      <c r="C240" s="20"/>
      <c r="D240" s="70"/>
      <c r="E240" s="28"/>
      <c r="F240" s="20"/>
      <c r="G240" s="20"/>
      <c r="H240" s="20"/>
      <c r="I240" s="20"/>
      <c r="J240" s="20"/>
      <c r="K240" s="20"/>
      <c r="L240" s="20"/>
      <c r="M240" s="20"/>
      <c r="N240" s="20"/>
      <c r="O240" s="20"/>
      <c r="P240" s="20"/>
      <c r="Q240" s="20"/>
      <c r="R240" s="20"/>
      <c r="S240" s="20"/>
      <c r="T240" s="20"/>
      <c r="U240" s="20"/>
      <c r="V240" s="20"/>
      <c r="W240" s="20"/>
      <c r="X240" s="20"/>
      <c r="Y240" s="20"/>
    </row>
    <row r="241" spans="2:25" ht="15.75" hidden="1" customHeight="1">
      <c r="B241" s="20"/>
      <c r="C241" s="20"/>
      <c r="D241" s="70"/>
      <c r="E241" s="28"/>
      <c r="F241" s="20"/>
      <c r="G241" s="20"/>
      <c r="H241" s="20"/>
      <c r="I241" s="20"/>
      <c r="J241" s="20"/>
      <c r="K241" s="20"/>
      <c r="L241" s="20"/>
      <c r="M241" s="20"/>
      <c r="N241" s="20"/>
      <c r="O241" s="20"/>
      <c r="P241" s="20"/>
      <c r="Q241" s="20"/>
      <c r="R241" s="20"/>
      <c r="S241" s="20"/>
      <c r="T241" s="20"/>
      <c r="U241" s="20"/>
      <c r="V241" s="20"/>
      <c r="W241" s="20"/>
      <c r="X241" s="20"/>
      <c r="Y241" s="20"/>
    </row>
    <row r="242" spans="2:25" ht="15.75" hidden="1" customHeight="1">
      <c r="B242" s="20"/>
      <c r="C242" s="20"/>
      <c r="D242" s="70"/>
      <c r="E242" s="28"/>
      <c r="F242" s="20"/>
      <c r="G242" s="20"/>
      <c r="H242" s="20"/>
      <c r="I242" s="20"/>
      <c r="J242" s="20"/>
      <c r="K242" s="20"/>
      <c r="L242" s="20"/>
      <c r="M242" s="20"/>
      <c r="N242" s="20"/>
      <c r="O242" s="20"/>
      <c r="P242" s="20"/>
      <c r="Q242" s="20"/>
      <c r="R242" s="20"/>
      <c r="S242" s="20"/>
      <c r="T242" s="20"/>
      <c r="U242" s="20"/>
      <c r="V242" s="20"/>
      <c r="W242" s="20"/>
      <c r="X242" s="20"/>
      <c r="Y242" s="20"/>
    </row>
    <row r="243" spans="2:25" ht="15.75" hidden="1" customHeight="1">
      <c r="B243" s="20"/>
      <c r="C243" s="20"/>
      <c r="D243" s="70"/>
      <c r="E243" s="28"/>
      <c r="F243" s="20"/>
      <c r="G243" s="20"/>
      <c r="H243" s="20"/>
      <c r="I243" s="20"/>
      <c r="J243" s="20"/>
      <c r="K243" s="20"/>
      <c r="L243" s="20"/>
      <c r="M243" s="20"/>
      <c r="N243" s="20"/>
      <c r="O243" s="20"/>
      <c r="P243" s="20"/>
      <c r="Q243" s="20"/>
      <c r="R243" s="20"/>
      <c r="S243" s="20"/>
      <c r="T243" s="20"/>
      <c r="U243" s="20"/>
      <c r="V243" s="20"/>
      <c r="W243" s="20"/>
      <c r="X243" s="20"/>
      <c r="Y243" s="20"/>
    </row>
    <row r="244" spans="2:25" ht="15.75" hidden="1" customHeight="1">
      <c r="B244" s="20"/>
      <c r="C244" s="20"/>
      <c r="D244" s="70"/>
      <c r="E244" s="28"/>
      <c r="F244" s="20"/>
      <c r="G244" s="20"/>
      <c r="H244" s="20"/>
      <c r="I244" s="20"/>
      <c r="J244" s="20"/>
      <c r="K244" s="20"/>
      <c r="L244" s="20"/>
      <c r="M244" s="20"/>
      <c r="N244" s="20"/>
      <c r="O244" s="20"/>
      <c r="P244" s="20"/>
      <c r="Q244" s="20"/>
      <c r="R244" s="20"/>
      <c r="S244" s="20"/>
      <c r="T244" s="20"/>
      <c r="U244" s="20"/>
      <c r="V244" s="20"/>
      <c r="W244" s="20"/>
      <c r="X244" s="20"/>
      <c r="Y244" s="20"/>
    </row>
    <row r="245" spans="2:25" ht="15.75" hidden="1" customHeight="1">
      <c r="B245" s="20"/>
      <c r="C245" s="20"/>
      <c r="D245" s="70"/>
      <c r="E245" s="28"/>
      <c r="F245" s="20"/>
      <c r="G245" s="20"/>
      <c r="H245" s="20"/>
      <c r="I245" s="20"/>
      <c r="J245" s="20"/>
      <c r="K245" s="20"/>
      <c r="L245" s="20"/>
      <c r="M245" s="20"/>
      <c r="N245" s="20"/>
      <c r="O245" s="20"/>
      <c r="P245" s="20"/>
      <c r="Q245" s="20"/>
      <c r="R245" s="20"/>
      <c r="S245" s="20"/>
      <c r="T245" s="20"/>
      <c r="U245" s="20"/>
      <c r="V245" s="20"/>
      <c r="W245" s="20"/>
      <c r="X245" s="20"/>
      <c r="Y245" s="20"/>
    </row>
    <row r="246" spans="2:25" ht="15.75" hidden="1" customHeight="1">
      <c r="B246" s="20"/>
      <c r="C246" s="20"/>
      <c r="D246" s="70"/>
      <c r="E246" s="28"/>
      <c r="F246" s="20"/>
      <c r="G246" s="20"/>
      <c r="H246" s="20"/>
      <c r="I246" s="20"/>
      <c r="J246" s="20"/>
      <c r="K246" s="20"/>
      <c r="L246" s="20"/>
      <c r="M246" s="20"/>
      <c r="N246" s="20"/>
      <c r="O246" s="20"/>
      <c r="P246" s="20"/>
      <c r="Q246" s="20"/>
      <c r="R246" s="20"/>
      <c r="S246" s="20"/>
      <c r="T246" s="20"/>
      <c r="U246" s="20"/>
      <c r="V246" s="20"/>
      <c r="W246" s="20"/>
      <c r="X246" s="20"/>
      <c r="Y246" s="20"/>
    </row>
    <row r="247" spans="2:25" ht="15.75" hidden="1" customHeight="1">
      <c r="B247" s="20"/>
      <c r="C247" s="20"/>
      <c r="D247" s="70"/>
      <c r="E247" s="28"/>
      <c r="F247" s="20"/>
      <c r="G247" s="20"/>
      <c r="H247" s="20"/>
      <c r="I247" s="20"/>
      <c r="J247" s="20"/>
      <c r="K247" s="20"/>
      <c r="L247" s="20"/>
      <c r="M247" s="20"/>
      <c r="N247" s="20"/>
      <c r="O247" s="20"/>
      <c r="P247" s="20"/>
      <c r="Q247" s="20"/>
      <c r="R247" s="20"/>
      <c r="S247" s="20"/>
      <c r="T247" s="20"/>
      <c r="U247" s="20"/>
      <c r="V247" s="20"/>
      <c r="W247" s="20"/>
      <c r="X247" s="20"/>
      <c r="Y247" s="20"/>
    </row>
    <row r="248" spans="2:25" ht="15.75" hidden="1" customHeight="1">
      <c r="B248" s="20"/>
      <c r="C248" s="20"/>
      <c r="D248" s="70"/>
      <c r="E248" s="28"/>
      <c r="F248" s="20"/>
      <c r="G248" s="20"/>
      <c r="H248" s="20"/>
      <c r="I248" s="20"/>
      <c r="J248" s="20"/>
      <c r="K248" s="20"/>
      <c r="L248" s="20"/>
      <c r="M248" s="20"/>
      <c r="N248" s="20"/>
      <c r="O248" s="20"/>
      <c r="P248" s="20"/>
      <c r="Q248" s="20"/>
      <c r="R248" s="20"/>
      <c r="S248" s="20"/>
      <c r="T248" s="20"/>
      <c r="U248" s="20"/>
      <c r="V248" s="20"/>
      <c r="W248" s="20"/>
      <c r="X248" s="20"/>
      <c r="Y248" s="20"/>
    </row>
    <row r="249" spans="2:25" ht="15.75" hidden="1" customHeight="1">
      <c r="B249" s="20"/>
      <c r="C249" s="20"/>
      <c r="D249" s="70"/>
      <c r="E249" s="28"/>
      <c r="F249" s="20"/>
      <c r="G249" s="20"/>
      <c r="H249" s="20"/>
      <c r="I249" s="20"/>
      <c r="J249" s="20"/>
      <c r="K249" s="20"/>
      <c r="L249" s="20"/>
      <c r="M249" s="20"/>
      <c r="N249" s="20"/>
      <c r="O249" s="20"/>
      <c r="P249" s="20"/>
      <c r="Q249" s="20"/>
      <c r="R249" s="20"/>
      <c r="S249" s="20"/>
      <c r="T249" s="20"/>
      <c r="U249" s="20"/>
      <c r="V249" s="20"/>
      <c r="W249" s="20"/>
      <c r="X249" s="20"/>
      <c r="Y249" s="20"/>
    </row>
    <row r="250" spans="2:25" ht="15.75" hidden="1" customHeight="1">
      <c r="B250" s="20"/>
      <c r="C250" s="20"/>
      <c r="D250" s="70"/>
      <c r="E250" s="28"/>
      <c r="F250" s="20"/>
      <c r="G250" s="20"/>
      <c r="H250" s="20"/>
      <c r="I250" s="20"/>
      <c r="J250" s="20"/>
      <c r="K250" s="20"/>
      <c r="L250" s="20"/>
      <c r="M250" s="20"/>
      <c r="N250" s="20"/>
      <c r="O250" s="20"/>
      <c r="P250" s="20"/>
      <c r="Q250" s="20"/>
      <c r="R250" s="20"/>
      <c r="S250" s="20"/>
      <c r="T250" s="20"/>
      <c r="U250" s="20"/>
      <c r="V250" s="20"/>
      <c r="W250" s="20"/>
      <c r="X250" s="20"/>
      <c r="Y250" s="20"/>
    </row>
    <row r="251" spans="2:25" ht="15.75" hidden="1" customHeight="1">
      <c r="B251" s="20"/>
      <c r="C251" s="20"/>
      <c r="D251" s="70"/>
      <c r="E251" s="28"/>
      <c r="F251" s="20"/>
      <c r="G251" s="20"/>
      <c r="H251" s="20"/>
      <c r="I251" s="20"/>
      <c r="J251" s="20"/>
      <c r="K251" s="20"/>
      <c r="L251" s="20"/>
      <c r="M251" s="20"/>
      <c r="N251" s="20"/>
      <c r="O251" s="20"/>
      <c r="P251" s="20"/>
      <c r="Q251" s="20"/>
      <c r="R251" s="20"/>
      <c r="S251" s="20"/>
      <c r="T251" s="20"/>
      <c r="U251" s="20"/>
      <c r="V251" s="20"/>
      <c r="W251" s="20"/>
      <c r="X251" s="20"/>
      <c r="Y251" s="20"/>
    </row>
    <row r="252" spans="2:25" ht="15.75" hidden="1" customHeight="1">
      <c r="B252" s="20"/>
      <c r="C252" s="20"/>
      <c r="D252" s="70"/>
      <c r="E252" s="28"/>
      <c r="F252" s="20"/>
      <c r="G252" s="20"/>
      <c r="H252" s="20"/>
      <c r="I252" s="20"/>
      <c r="J252" s="20"/>
      <c r="K252" s="20"/>
      <c r="L252" s="20"/>
      <c r="M252" s="20"/>
      <c r="N252" s="20"/>
      <c r="O252" s="20"/>
      <c r="P252" s="20"/>
      <c r="Q252" s="20"/>
      <c r="R252" s="20"/>
      <c r="S252" s="20"/>
      <c r="T252" s="20"/>
      <c r="U252" s="20"/>
      <c r="V252" s="20"/>
      <c r="W252" s="20"/>
      <c r="X252" s="20"/>
      <c r="Y252" s="20"/>
    </row>
    <row r="253" spans="2:25" ht="15.75" hidden="1" customHeight="1">
      <c r="B253" s="20"/>
      <c r="C253" s="20"/>
      <c r="D253" s="70"/>
      <c r="E253" s="28"/>
      <c r="F253" s="20"/>
      <c r="G253" s="20"/>
      <c r="H253" s="20"/>
      <c r="I253" s="20"/>
      <c r="J253" s="20"/>
      <c r="K253" s="20"/>
      <c r="L253" s="20"/>
      <c r="M253" s="20"/>
      <c r="N253" s="20"/>
      <c r="O253" s="20"/>
      <c r="P253" s="20"/>
      <c r="Q253" s="20"/>
      <c r="R253" s="20"/>
      <c r="S253" s="20"/>
      <c r="T253" s="20"/>
      <c r="U253" s="20"/>
      <c r="V253" s="20"/>
      <c r="W253" s="20"/>
      <c r="X253" s="20"/>
      <c r="Y253" s="20"/>
    </row>
    <row r="254" spans="2:25" ht="15.75" hidden="1" customHeight="1">
      <c r="B254" s="20"/>
      <c r="C254" s="20"/>
      <c r="D254" s="70"/>
      <c r="E254" s="28"/>
      <c r="F254" s="20"/>
      <c r="G254" s="20"/>
      <c r="H254" s="20"/>
      <c r="I254" s="20"/>
      <c r="J254" s="20"/>
      <c r="K254" s="20"/>
      <c r="L254" s="20"/>
      <c r="M254" s="20"/>
      <c r="N254" s="20"/>
      <c r="O254" s="20"/>
      <c r="P254" s="20"/>
      <c r="Q254" s="20"/>
      <c r="R254" s="20"/>
      <c r="S254" s="20"/>
      <c r="T254" s="20"/>
      <c r="U254" s="20"/>
      <c r="V254" s="20"/>
      <c r="W254" s="20"/>
      <c r="X254" s="20"/>
      <c r="Y254" s="20"/>
    </row>
    <row r="255" spans="2:25" ht="15.75" hidden="1" customHeight="1">
      <c r="B255" s="20"/>
      <c r="C255" s="20"/>
      <c r="D255" s="70"/>
      <c r="E255" s="28"/>
      <c r="F255" s="20"/>
      <c r="G255" s="20"/>
      <c r="H255" s="20"/>
      <c r="I255" s="20"/>
      <c r="J255" s="20"/>
      <c r="K255" s="20"/>
      <c r="L255" s="20"/>
      <c r="M255" s="20"/>
      <c r="N255" s="20"/>
      <c r="O255" s="20"/>
      <c r="P255" s="20"/>
      <c r="Q255" s="20"/>
      <c r="R255" s="20"/>
      <c r="S255" s="20"/>
      <c r="T255" s="20"/>
      <c r="U255" s="20"/>
      <c r="V255" s="20"/>
      <c r="W255" s="20"/>
      <c r="X255" s="20"/>
      <c r="Y255" s="20"/>
    </row>
    <row r="256" spans="2:25" ht="15.75" hidden="1" customHeight="1">
      <c r="B256" s="20"/>
      <c r="C256" s="20"/>
      <c r="D256" s="70"/>
      <c r="E256" s="28"/>
      <c r="F256" s="20"/>
      <c r="G256" s="20"/>
      <c r="H256" s="20"/>
      <c r="I256" s="20"/>
      <c r="J256" s="20"/>
      <c r="K256" s="20"/>
      <c r="L256" s="20"/>
      <c r="M256" s="20"/>
      <c r="N256" s="20"/>
      <c r="O256" s="20"/>
      <c r="P256" s="20"/>
      <c r="Q256" s="20"/>
      <c r="R256" s="20"/>
      <c r="S256" s="20"/>
      <c r="T256" s="20"/>
      <c r="U256" s="20"/>
      <c r="V256" s="20"/>
      <c r="W256" s="20"/>
      <c r="X256" s="20"/>
      <c r="Y256" s="20"/>
    </row>
    <row r="257" spans="2:25" ht="15.75" hidden="1" customHeight="1">
      <c r="B257" s="20"/>
      <c r="C257" s="20"/>
      <c r="D257" s="70"/>
      <c r="E257" s="28"/>
      <c r="F257" s="20"/>
      <c r="G257" s="20"/>
      <c r="H257" s="20"/>
      <c r="I257" s="20"/>
      <c r="J257" s="20"/>
      <c r="K257" s="20"/>
      <c r="L257" s="20"/>
      <c r="M257" s="20"/>
      <c r="N257" s="20"/>
      <c r="O257" s="20"/>
      <c r="P257" s="20"/>
      <c r="Q257" s="20"/>
      <c r="R257" s="20"/>
      <c r="S257" s="20"/>
      <c r="T257" s="20"/>
      <c r="U257" s="20"/>
      <c r="V257" s="20"/>
      <c r="W257" s="20"/>
      <c r="X257" s="20"/>
      <c r="Y257" s="20"/>
    </row>
    <row r="258" spans="2:25" ht="15.75" hidden="1" customHeight="1">
      <c r="B258" s="20"/>
      <c r="C258" s="20"/>
      <c r="D258" s="70"/>
      <c r="E258" s="28"/>
      <c r="F258" s="20"/>
      <c r="G258" s="20"/>
      <c r="H258" s="20"/>
      <c r="I258" s="20"/>
      <c r="J258" s="20"/>
      <c r="K258" s="20"/>
      <c r="L258" s="20"/>
      <c r="M258" s="20"/>
      <c r="N258" s="20"/>
      <c r="O258" s="20"/>
      <c r="P258" s="20"/>
      <c r="Q258" s="20"/>
      <c r="R258" s="20"/>
      <c r="S258" s="20"/>
      <c r="T258" s="20"/>
      <c r="U258" s="20"/>
      <c r="V258" s="20"/>
      <c r="W258" s="20"/>
      <c r="X258" s="20"/>
      <c r="Y258" s="20"/>
    </row>
    <row r="259" spans="2:25" ht="15.75" hidden="1" customHeight="1">
      <c r="B259" s="20"/>
      <c r="C259" s="20"/>
      <c r="D259" s="70"/>
      <c r="E259" s="28"/>
      <c r="F259" s="20"/>
      <c r="G259" s="20"/>
      <c r="H259" s="20"/>
      <c r="I259" s="20"/>
      <c r="J259" s="20"/>
      <c r="K259" s="20"/>
      <c r="L259" s="20"/>
      <c r="M259" s="20"/>
      <c r="N259" s="20"/>
      <c r="O259" s="20"/>
      <c r="P259" s="20"/>
      <c r="Q259" s="20"/>
      <c r="R259" s="20"/>
      <c r="S259" s="20"/>
      <c r="T259" s="20"/>
      <c r="U259" s="20"/>
      <c r="V259" s="20"/>
      <c r="W259" s="20"/>
      <c r="X259" s="20"/>
      <c r="Y259" s="20"/>
    </row>
    <row r="260" spans="2:25" ht="15.75" hidden="1" customHeight="1">
      <c r="B260" s="20"/>
      <c r="C260" s="20"/>
      <c r="D260" s="70"/>
      <c r="E260" s="28"/>
      <c r="F260" s="20"/>
      <c r="G260" s="20"/>
      <c r="H260" s="20"/>
      <c r="I260" s="20"/>
      <c r="J260" s="20"/>
      <c r="K260" s="20"/>
      <c r="L260" s="20"/>
      <c r="M260" s="20"/>
      <c r="N260" s="20"/>
      <c r="O260" s="20"/>
      <c r="P260" s="20"/>
      <c r="Q260" s="20"/>
      <c r="R260" s="20"/>
      <c r="S260" s="20"/>
      <c r="T260" s="20"/>
      <c r="U260" s="20"/>
      <c r="V260" s="20"/>
      <c r="W260" s="20"/>
      <c r="X260" s="20"/>
      <c r="Y260" s="20"/>
    </row>
    <row r="261" spans="2:25" ht="15.75" hidden="1" customHeight="1">
      <c r="B261" s="20"/>
      <c r="C261" s="20"/>
      <c r="D261" s="70"/>
      <c r="E261" s="28"/>
      <c r="F261" s="20"/>
      <c r="G261" s="20"/>
      <c r="H261" s="20"/>
      <c r="I261" s="20"/>
      <c r="J261" s="20"/>
      <c r="K261" s="20"/>
      <c r="L261" s="20"/>
      <c r="M261" s="20"/>
      <c r="N261" s="20"/>
      <c r="O261" s="20"/>
      <c r="P261" s="20"/>
      <c r="Q261" s="20"/>
      <c r="R261" s="20"/>
      <c r="S261" s="20"/>
      <c r="T261" s="20"/>
      <c r="U261" s="20"/>
      <c r="V261" s="20"/>
      <c r="W261" s="20"/>
      <c r="X261" s="20"/>
      <c r="Y261" s="20"/>
    </row>
    <row r="262" spans="2:25" ht="15.75" hidden="1" customHeight="1">
      <c r="B262" s="20"/>
      <c r="C262" s="20"/>
      <c r="D262" s="70"/>
      <c r="E262" s="28"/>
      <c r="F262" s="20"/>
      <c r="G262" s="20"/>
      <c r="H262" s="20"/>
      <c r="I262" s="20"/>
      <c r="J262" s="20"/>
      <c r="K262" s="20"/>
      <c r="L262" s="20"/>
      <c r="M262" s="20"/>
      <c r="N262" s="20"/>
      <c r="O262" s="20"/>
      <c r="P262" s="20"/>
      <c r="Q262" s="20"/>
      <c r="R262" s="20"/>
      <c r="S262" s="20"/>
      <c r="T262" s="20"/>
      <c r="U262" s="20"/>
      <c r="V262" s="20"/>
      <c r="W262" s="20"/>
      <c r="X262" s="20"/>
      <c r="Y262" s="20"/>
    </row>
    <row r="263" spans="2:25" ht="15.75" hidden="1" customHeight="1">
      <c r="B263" s="20"/>
      <c r="C263" s="20"/>
      <c r="D263" s="70"/>
      <c r="E263" s="28"/>
      <c r="F263" s="20"/>
      <c r="G263" s="20"/>
      <c r="H263" s="20"/>
      <c r="I263" s="20"/>
      <c r="J263" s="20"/>
      <c r="K263" s="20"/>
      <c r="L263" s="20"/>
      <c r="M263" s="20"/>
      <c r="N263" s="20"/>
      <c r="O263" s="20"/>
      <c r="P263" s="20"/>
      <c r="Q263" s="20"/>
      <c r="R263" s="20"/>
      <c r="S263" s="20"/>
      <c r="T263" s="20"/>
      <c r="U263" s="20"/>
      <c r="V263" s="20"/>
      <c r="W263" s="20"/>
      <c r="X263" s="20"/>
      <c r="Y263" s="20"/>
    </row>
    <row r="264" spans="2:25" ht="15.75" hidden="1" customHeight="1">
      <c r="B264" s="20"/>
      <c r="C264" s="20"/>
      <c r="D264" s="70"/>
      <c r="E264" s="28"/>
      <c r="F264" s="20"/>
      <c r="G264" s="20"/>
      <c r="H264" s="20"/>
      <c r="I264" s="20"/>
      <c r="J264" s="20"/>
      <c r="K264" s="20"/>
      <c r="L264" s="20"/>
      <c r="M264" s="20"/>
      <c r="N264" s="20"/>
      <c r="O264" s="20"/>
      <c r="P264" s="20"/>
      <c r="Q264" s="20"/>
      <c r="R264" s="20"/>
      <c r="S264" s="20"/>
      <c r="T264" s="20"/>
      <c r="U264" s="20"/>
      <c r="V264" s="20"/>
      <c r="W264" s="20"/>
      <c r="X264" s="20"/>
      <c r="Y264" s="20"/>
    </row>
    <row r="265" spans="2:25" ht="15.75" hidden="1" customHeight="1">
      <c r="B265" s="20"/>
      <c r="C265" s="20"/>
      <c r="D265" s="70"/>
      <c r="E265" s="28"/>
      <c r="F265" s="20"/>
      <c r="G265" s="20"/>
      <c r="H265" s="20"/>
      <c r="I265" s="20"/>
      <c r="J265" s="20"/>
      <c r="K265" s="20"/>
      <c r="L265" s="20"/>
      <c r="M265" s="20"/>
      <c r="N265" s="20"/>
      <c r="O265" s="20"/>
      <c r="P265" s="20"/>
      <c r="Q265" s="20"/>
      <c r="R265" s="20"/>
      <c r="S265" s="20"/>
      <c r="T265" s="20"/>
      <c r="U265" s="20"/>
      <c r="V265" s="20"/>
      <c r="W265" s="20"/>
      <c r="X265" s="20"/>
      <c r="Y265" s="20"/>
    </row>
    <row r="266" spans="2:25" ht="15.75" hidden="1" customHeight="1">
      <c r="B266" s="20"/>
      <c r="C266" s="20"/>
      <c r="D266" s="70"/>
      <c r="E266" s="28"/>
      <c r="F266" s="20"/>
      <c r="G266" s="20"/>
      <c r="H266" s="20"/>
      <c r="I266" s="20"/>
      <c r="J266" s="20"/>
      <c r="K266" s="20"/>
      <c r="L266" s="20"/>
      <c r="M266" s="20"/>
      <c r="N266" s="20"/>
      <c r="O266" s="20"/>
      <c r="P266" s="20"/>
      <c r="Q266" s="20"/>
      <c r="R266" s="20"/>
      <c r="S266" s="20"/>
      <c r="T266" s="20"/>
      <c r="U266" s="20"/>
      <c r="V266" s="20"/>
      <c r="W266" s="20"/>
      <c r="X266" s="20"/>
      <c r="Y266" s="20"/>
    </row>
    <row r="267" spans="2:25" ht="15.75" hidden="1" customHeight="1">
      <c r="B267" s="20"/>
      <c r="C267" s="20"/>
      <c r="D267" s="70"/>
      <c r="E267" s="28"/>
      <c r="F267" s="20"/>
      <c r="G267" s="20"/>
      <c r="H267" s="20"/>
      <c r="I267" s="20"/>
      <c r="J267" s="20"/>
      <c r="K267" s="20"/>
      <c r="L267" s="20"/>
      <c r="M267" s="20"/>
      <c r="N267" s="20"/>
      <c r="O267" s="20"/>
      <c r="P267" s="20"/>
      <c r="Q267" s="20"/>
      <c r="R267" s="20"/>
      <c r="S267" s="20"/>
      <c r="T267" s="20"/>
      <c r="U267" s="20"/>
      <c r="V267" s="20"/>
      <c r="W267" s="20"/>
      <c r="X267" s="20"/>
      <c r="Y267" s="20"/>
    </row>
    <row r="268" spans="2:25" ht="15.75" hidden="1" customHeight="1">
      <c r="B268" s="20"/>
      <c r="C268" s="20"/>
      <c r="D268" s="70"/>
      <c r="E268" s="28"/>
      <c r="F268" s="20"/>
      <c r="G268" s="20"/>
      <c r="H268" s="20"/>
      <c r="I268" s="20"/>
      <c r="J268" s="20"/>
      <c r="K268" s="20"/>
      <c r="L268" s="20"/>
      <c r="M268" s="20"/>
      <c r="N268" s="20"/>
      <c r="O268" s="20"/>
      <c r="P268" s="20"/>
      <c r="Q268" s="20"/>
      <c r="R268" s="20"/>
      <c r="S268" s="20"/>
      <c r="T268" s="20"/>
      <c r="U268" s="20"/>
      <c r="V268" s="20"/>
      <c r="W268" s="20"/>
      <c r="X268" s="20"/>
      <c r="Y268" s="20"/>
    </row>
    <row r="269" spans="2:25" ht="15.75" hidden="1" customHeight="1">
      <c r="B269" s="20"/>
      <c r="C269" s="20"/>
      <c r="D269" s="70"/>
      <c r="E269" s="28"/>
      <c r="F269" s="20"/>
      <c r="G269" s="20"/>
      <c r="H269" s="20"/>
      <c r="I269" s="20"/>
      <c r="J269" s="20"/>
      <c r="K269" s="20"/>
      <c r="L269" s="20"/>
      <c r="M269" s="20"/>
      <c r="N269" s="20"/>
      <c r="O269" s="20"/>
      <c r="P269" s="20"/>
      <c r="Q269" s="20"/>
      <c r="R269" s="20"/>
      <c r="S269" s="20"/>
      <c r="T269" s="20"/>
      <c r="U269" s="20"/>
      <c r="V269" s="20"/>
      <c r="W269" s="20"/>
      <c r="X269" s="20"/>
      <c r="Y269" s="20"/>
    </row>
    <row r="270" spans="2:25" ht="15.75" hidden="1" customHeight="1">
      <c r="B270" s="20"/>
      <c r="C270" s="20"/>
      <c r="D270" s="70"/>
      <c r="E270" s="28"/>
      <c r="F270" s="20"/>
      <c r="G270" s="20"/>
      <c r="H270" s="20"/>
      <c r="I270" s="20"/>
      <c r="J270" s="20"/>
      <c r="K270" s="20"/>
      <c r="L270" s="20"/>
      <c r="M270" s="20"/>
      <c r="N270" s="20"/>
      <c r="O270" s="20"/>
      <c r="P270" s="20"/>
      <c r="Q270" s="20"/>
      <c r="R270" s="20"/>
      <c r="S270" s="20"/>
      <c r="T270" s="20"/>
      <c r="U270" s="20"/>
      <c r="V270" s="20"/>
      <c r="W270" s="20"/>
      <c r="X270" s="20"/>
      <c r="Y270" s="20"/>
    </row>
    <row r="271" spans="2:25" ht="15.75" hidden="1" customHeight="1">
      <c r="B271" s="20"/>
      <c r="C271" s="20"/>
      <c r="D271" s="70"/>
      <c r="E271" s="28"/>
      <c r="F271" s="20"/>
      <c r="G271" s="20"/>
      <c r="H271" s="20"/>
      <c r="I271" s="20"/>
      <c r="J271" s="20"/>
      <c r="K271" s="20"/>
      <c r="L271" s="20"/>
      <c r="M271" s="20"/>
      <c r="N271" s="20"/>
      <c r="O271" s="20"/>
      <c r="P271" s="20"/>
      <c r="Q271" s="20"/>
      <c r="R271" s="20"/>
      <c r="S271" s="20"/>
      <c r="T271" s="20"/>
      <c r="U271" s="20"/>
      <c r="V271" s="20"/>
      <c r="W271" s="20"/>
      <c r="X271" s="20"/>
      <c r="Y271" s="20"/>
    </row>
    <row r="272" spans="2:25" ht="15.75" hidden="1" customHeight="1">
      <c r="B272" s="20"/>
      <c r="C272" s="20"/>
      <c r="D272" s="70"/>
      <c r="E272" s="28"/>
      <c r="F272" s="20"/>
      <c r="G272" s="20"/>
      <c r="H272" s="20"/>
      <c r="I272" s="20"/>
      <c r="J272" s="20"/>
      <c r="K272" s="20"/>
      <c r="L272" s="20"/>
      <c r="M272" s="20"/>
      <c r="N272" s="20"/>
      <c r="O272" s="20"/>
      <c r="P272" s="20"/>
      <c r="Q272" s="20"/>
      <c r="R272" s="20"/>
      <c r="S272" s="20"/>
      <c r="T272" s="20"/>
      <c r="U272" s="20"/>
      <c r="V272" s="20"/>
      <c r="W272" s="20"/>
      <c r="X272" s="20"/>
      <c r="Y272" s="20"/>
    </row>
    <row r="273" spans="2:25" ht="15.75" hidden="1" customHeight="1">
      <c r="B273" s="20"/>
      <c r="C273" s="20"/>
      <c r="D273" s="70"/>
      <c r="E273" s="28"/>
      <c r="F273" s="20"/>
      <c r="G273" s="20"/>
      <c r="H273" s="20"/>
      <c r="I273" s="20"/>
      <c r="J273" s="20"/>
      <c r="K273" s="20"/>
      <c r="L273" s="20"/>
      <c r="M273" s="20"/>
      <c r="N273" s="20"/>
      <c r="O273" s="20"/>
      <c r="P273" s="20"/>
      <c r="Q273" s="20"/>
      <c r="R273" s="20"/>
      <c r="S273" s="20"/>
      <c r="T273" s="20"/>
      <c r="U273" s="20"/>
      <c r="V273" s="20"/>
      <c r="W273" s="20"/>
      <c r="X273" s="20"/>
      <c r="Y273" s="20"/>
    </row>
    <row r="274" spans="2:25" ht="15.75" hidden="1" customHeight="1">
      <c r="B274" s="20"/>
      <c r="C274" s="20"/>
      <c r="D274" s="70"/>
      <c r="E274" s="28"/>
      <c r="F274" s="20"/>
      <c r="G274" s="20"/>
      <c r="H274" s="20"/>
      <c r="I274" s="20"/>
      <c r="J274" s="20"/>
      <c r="K274" s="20"/>
      <c r="L274" s="20"/>
      <c r="M274" s="20"/>
      <c r="N274" s="20"/>
      <c r="O274" s="20"/>
      <c r="P274" s="20"/>
      <c r="Q274" s="20"/>
      <c r="R274" s="20"/>
      <c r="S274" s="20"/>
      <c r="T274" s="20"/>
      <c r="U274" s="20"/>
      <c r="V274" s="20"/>
      <c r="W274" s="20"/>
      <c r="X274" s="20"/>
      <c r="Y274" s="20"/>
    </row>
    <row r="275" spans="2:25" ht="15.75" hidden="1" customHeight="1">
      <c r="B275" s="20"/>
      <c r="C275" s="20"/>
      <c r="D275" s="70"/>
      <c r="E275" s="28"/>
      <c r="F275" s="20"/>
      <c r="G275" s="20"/>
      <c r="H275" s="20"/>
      <c r="I275" s="20"/>
      <c r="J275" s="20"/>
      <c r="K275" s="20"/>
      <c r="L275" s="20"/>
      <c r="M275" s="20"/>
      <c r="N275" s="20"/>
      <c r="O275" s="20"/>
      <c r="P275" s="20"/>
      <c r="Q275" s="20"/>
      <c r="R275" s="20"/>
      <c r="S275" s="20"/>
      <c r="T275" s="20"/>
      <c r="U275" s="20"/>
      <c r="V275" s="20"/>
      <c r="W275" s="20"/>
      <c r="X275" s="20"/>
      <c r="Y275" s="20"/>
    </row>
    <row r="276" spans="2:25" ht="15.75" hidden="1" customHeight="1">
      <c r="B276" s="20"/>
      <c r="C276" s="20"/>
      <c r="D276" s="70"/>
      <c r="E276" s="28"/>
      <c r="F276" s="20"/>
      <c r="G276" s="20"/>
      <c r="H276" s="20"/>
      <c r="I276" s="20"/>
      <c r="J276" s="20"/>
      <c r="K276" s="20"/>
      <c r="L276" s="20"/>
      <c r="M276" s="20"/>
      <c r="N276" s="20"/>
      <c r="O276" s="20"/>
      <c r="P276" s="20"/>
      <c r="Q276" s="20"/>
      <c r="R276" s="20"/>
      <c r="S276" s="20"/>
      <c r="T276" s="20"/>
      <c r="U276" s="20"/>
      <c r="V276" s="20"/>
      <c r="W276" s="20"/>
      <c r="X276" s="20"/>
      <c r="Y276" s="20"/>
    </row>
    <row r="277" spans="2:25" ht="15.75" hidden="1" customHeight="1">
      <c r="B277" s="20"/>
      <c r="C277" s="20"/>
      <c r="D277" s="70"/>
      <c r="E277" s="28"/>
      <c r="F277" s="20"/>
      <c r="G277" s="20"/>
      <c r="H277" s="20"/>
      <c r="I277" s="20"/>
      <c r="J277" s="20"/>
      <c r="K277" s="20"/>
      <c r="L277" s="20"/>
      <c r="M277" s="20"/>
      <c r="N277" s="20"/>
      <c r="O277" s="20"/>
      <c r="P277" s="20"/>
      <c r="Q277" s="20"/>
      <c r="R277" s="20"/>
      <c r="S277" s="20"/>
      <c r="T277" s="20"/>
      <c r="U277" s="20"/>
      <c r="V277" s="20"/>
      <c r="W277" s="20"/>
      <c r="X277" s="20"/>
      <c r="Y277" s="20"/>
    </row>
    <row r="278" spans="2:25" ht="15.75" hidden="1" customHeight="1">
      <c r="B278" s="20"/>
      <c r="C278" s="20"/>
      <c r="D278" s="70"/>
      <c r="E278" s="28"/>
      <c r="F278" s="20"/>
      <c r="G278" s="20"/>
      <c r="H278" s="20"/>
      <c r="I278" s="20"/>
      <c r="J278" s="20"/>
      <c r="K278" s="20"/>
      <c r="L278" s="20"/>
      <c r="M278" s="20"/>
      <c r="N278" s="20"/>
      <c r="O278" s="20"/>
      <c r="P278" s="20"/>
      <c r="Q278" s="20"/>
      <c r="R278" s="20"/>
      <c r="S278" s="20"/>
      <c r="T278" s="20"/>
      <c r="U278" s="20"/>
      <c r="V278" s="20"/>
      <c r="W278" s="20"/>
      <c r="X278" s="20"/>
      <c r="Y278" s="20"/>
    </row>
    <row r="279" spans="2:25" ht="15.75" hidden="1" customHeight="1">
      <c r="B279" s="20"/>
      <c r="C279" s="20"/>
      <c r="D279" s="70"/>
      <c r="E279" s="28"/>
      <c r="F279" s="20"/>
      <c r="G279" s="20"/>
      <c r="H279" s="20"/>
      <c r="I279" s="20"/>
      <c r="J279" s="20"/>
      <c r="K279" s="20"/>
      <c r="L279" s="20"/>
      <c r="M279" s="20"/>
      <c r="N279" s="20"/>
      <c r="O279" s="20"/>
      <c r="P279" s="20"/>
      <c r="Q279" s="20"/>
      <c r="R279" s="20"/>
      <c r="S279" s="20"/>
      <c r="T279" s="20"/>
      <c r="U279" s="20"/>
      <c r="V279" s="20"/>
      <c r="W279" s="20"/>
      <c r="X279" s="20"/>
      <c r="Y279" s="20"/>
    </row>
    <row r="280" spans="2:25" ht="15.75" hidden="1" customHeight="1">
      <c r="B280" s="20"/>
      <c r="C280" s="20"/>
      <c r="D280" s="70"/>
      <c r="E280" s="28"/>
      <c r="F280" s="20"/>
      <c r="G280" s="20"/>
      <c r="H280" s="20"/>
      <c r="I280" s="20"/>
      <c r="J280" s="20"/>
      <c r="K280" s="20"/>
      <c r="L280" s="20"/>
      <c r="M280" s="20"/>
      <c r="N280" s="20"/>
      <c r="O280" s="20"/>
      <c r="P280" s="20"/>
      <c r="Q280" s="20"/>
      <c r="R280" s="20"/>
      <c r="S280" s="20"/>
      <c r="T280" s="20"/>
      <c r="U280" s="20"/>
      <c r="V280" s="20"/>
      <c r="W280" s="20"/>
      <c r="X280" s="20"/>
      <c r="Y280" s="20"/>
    </row>
    <row r="281" spans="2:25" ht="15.75" hidden="1" customHeight="1">
      <c r="B281" s="20"/>
      <c r="C281" s="20"/>
      <c r="D281" s="70"/>
      <c r="E281" s="28"/>
      <c r="F281" s="20"/>
      <c r="G281" s="20"/>
      <c r="H281" s="20"/>
      <c r="I281" s="20"/>
      <c r="J281" s="20"/>
      <c r="K281" s="20"/>
      <c r="L281" s="20"/>
      <c r="M281" s="20"/>
      <c r="N281" s="20"/>
      <c r="O281" s="20"/>
      <c r="P281" s="20"/>
      <c r="Q281" s="20"/>
      <c r="R281" s="20"/>
      <c r="S281" s="20"/>
      <c r="T281" s="20"/>
      <c r="U281" s="20"/>
      <c r="V281" s="20"/>
      <c r="W281" s="20"/>
      <c r="X281" s="20"/>
      <c r="Y281" s="20"/>
    </row>
    <row r="282" spans="2:25" ht="15.75" hidden="1" customHeight="1">
      <c r="B282" s="20"/>
      <c r="C282" s="20"/>
      <c r="D282" s="70"/>
      <c r="E282" s="28"/>
      <c r="F282" s="20"/>
      <c r="G282" s="20"/>
      <c r="H282" s="20"/>
      <c r="I282" s="20"/>
      <c r="J282" s="20"/>
      <c r="K282" s="20"/>
      <c r="L282" s="20"/>
      <c r="M282" s="20"/>
      <c r="N282" s="20"/>
      <c r="O282" s="20"/>
      <c r="P282" s="20"/>
      <c r="Q282" s="20"/>
      <c r="R282" s="20"/>
      <c r="S282" s="20"/>
      <c r="T282" s="20"/>
      <c r="U282" s="20"/>
      <c r="V282" s="20"/>
      <c r="W282" s="20"/>
      <c r="X282" s="20"/>
      <c r="Y282" s="20"/>
    </row>
    <row r="283" spans="2:25" ht="15.75" hidden="1" customHeight="1">
      <c r="B283" s="20"/>
      <c r="C283" s="20"/>
      <c r="D283" s="70"/>
      <c r="E283" s="28"/>
      <c r="F283" s="20"/>
      <c r="G283" s="20"/>
      <c r="H283" s="20"/>
      <c r="I283" s="20"/>
      <c r="J283" s="20"/>
      <c r="K283" s="20"/>
      <c r="L283" s="20"/>
      <c r="M283" s="20"/>
      <c r="N283" s="20"/>
      <c r="O283" s="20"/>
      <c r="P283" s="20"/>
      <c r="Q283" s="20"/>
      <c r="R283" s="20"/>
      <c r="S283" s="20"/>
      <c r="T283" s="20"/>
      <c r="U283" s="20"/>
      <c r="V283" s="20"/>
      <c r="W283" s="20"/>
      <c r="X283" s="20"/>
      <c r="Y283" s="20"/>
    </row>
    <row r="284" spans="2:25" ht="15.75" hidden="1" customHeight="1">
      <c r="B284" s="20"/>
      <c r="C284" s="20"/>
      <c r="D284" s="70"/>
      <c r="E284" s="28"/>
      <c r="F284" s="20"/>
      <c r="G284" s="20"/>
      <c r="H284" s="20"/>
      <c r="I284" s="20"/>
      <c r="J284" s="20"/>
      <c r="K284" s="20"/>
      <c r="L284" s="20"/>
      <c r="M284" s="20"/>
      <c r="N284" s="20"/>
      <c r="O284" s="20"/>
      <c r="P284" s="20"/>
      <c r="Q284" s="20"/>
      <c r="R284" s="20"/>
      <c r="S284" s="20"/>
      <c r="T284" s="20"/>
      <c r="U284" s="20"/>
      <c r="V284" s="20"/>
      <c r="W284" s="20"/>
      <c r="X284" s="20"/>
      <c r="Y284" s="20"/>
    </row>
    <row r="285" spans="2:25" ht="15.75" hidden="1" customHeight="1">
      <c r="B285" s="20"/>
      <c r="C285" s="20"/>
      <c r="D285" s="70"/>
      <c r="E285" s="28"/>
      <c r="F285" s="20"/>
      <c r="G285" s="20"/>
      <c r="H285" s="20"/>
      <c r="I285" s="20"/>
      <c r="J285" s="20"/>
      <c r="K285" s="20"/>
      <c r="L285" s="20"/>
      <c r="M285" s="20"/>
      <c r="N285" s="20"/>
      <c r="O285" s="20"/>
      <c r="P285" s="20"/>
      <c r="Q285" s="20"/>
      <c r="R285" s="20"/>
      <c r="S285" s="20"/>
      <c r="T285" s="20"/>
      <c r="U285" s="20"/>
      <c r="V285" s="20"/>
      <c r="W285" s="20"/>
      <c r="X285" s="20"/>
      <c r="Y285" s="20"/>
    </row>
    <row r="286" spans="2:25" ht="15.75" hidden="1" customHeight="1">
      <c r="B286" s="20"/>
      <c r="C286" s="20"/>
      <c r="D286" s="70"/>
      <c r="E286" s="28"/>
      <c r="F286" s="20"/>
      <c r="G286" s="20"/>
      <c r="H286" s="20"/>
      <c r="I286" s="20"/>
      <c r="J286" s="20"/>
      <c r="K286" s="20"/>
      <c r="L286" s="20"/>
      <c r="M286" s="20"/>
      <c r="N286" s="20"/>
      <c r="O286" s="20"/>
      <c r="P286" s="20"/>
      <c r="Q286" s="20"/>
      <c r="R286" s="20"/>
      <c r="S286" s="20"/>
      <c r="T286" s="20"/>
      <c r="U286" s="20"/>
      <c r="V286" s="20"/>
      <c r="W286" s="20"/>
      <c r="X286" s="20"/>
      <c r="Y286" s="20"/>
    </row>
    <row r="287" spans="2:25" ht="15.75" hidden="1" customHeight="1">
      <c r="B287" s="20"/>
      <c r="C287" s="20"/>
      <c r="D287" s="70"/>
      <c r="E287" s="28"/>
      <c r="F287" s="20"/>
      <c r="G287" s="20"/>
      <c r="H287" s="20"/>
      <c r="I287" s="20"/>
      <c r="J287" s="20"/>
      <c r="K287" s="20"/>
      <c r="L287" s="20"/>
      <c r="M287" s="20"/>
      <c r="N287" s="20"/>
      <c r="O287" s="20"/>
      <c r="P287" s="20"/>
      <c r="Q287" s="20"/>
      <c r="R287" s="20"/>
      <c r="S287" s="20"/>
      <c r="T287" s="20"/>
      <c r="U287" s="20"/>
      <c r="V287" s="20"/>
      <c r="W287" s="20"/>
      <c r="X287" s="20"/>
      <c r="Y287" s="20"/>
    </row>
    <row r="288" spans="2:25" ht="15.75" hidden="1" customHeight="1">
      <c r="B288" s="20"/>
      <c r="C288" s="20"/>
      <c r="D288" s="70"/>
      <c r="E288" s="28"/>
      <c r="F288" s="20"/>
      <c r="G288" s="20"/>
      <c r="H288" s="20"/>
      <c r="I288" s="20"/>
      <c r="J288" s="20"/>
      <c r="K288" s="20"/>
      <c r="L288" s="20"/>
      <c r="M288" s="20"/>
      <c r="N288" s="20"/>
      <c r="O288" s="20"/>
      <c r="P288" s="20"/>
      <c r="Q288" s="20"/>
      <c r="R288" s="20"/>
      <c r="S288" s="20"/>
      <c r="T288" s="20"/>
      <c r="U288" s="20"/>
      <c r="V288" s="20"/>
      <c r="W288" s="20"/>
      <c r="X288" s="20"/>
      <c r="Y288" s="20"/>
    </row>
    <row r="289" spans="2:25" ht="15.75" hidden="1" customHeight="1">
      <c r="B289" s="20"/>
      <c r="C289" s="20"/>
      <c r="D289" s="70"/>
      <c r="E289" s="28"/>
      <c r="F289" s="20"/>
      <c r="G289" s="20"/>
      <c r="H289" s="20"/>
      <c r="I289" s="20"/>
      <c r="J289" s="20"/>
      <c r="K289" s="20"/>
      <c r="L289" s="20"/>
      <c r="M289" s="20"/>
      <c r="N289" s="20"/>
      <c r="O289" s="20"/>
      <c r="P289" s="20"/>
      <c r="Q289" s="20"/>
      <c r="R289" s="20"/>
      <c r="S289" s="20"/>
      <c r="T289" s="20"/>
      <c r="U289" s="20"/>
      <c r="V289" s="20"/>
      <c r="W289" s="20"/>
      <c r="X289" s="20"/>
      <c r="Y289" s="20"/>
    </row>
    <row r="290" spans="2:25" ht="15.75" hidden="1" customHeight="1">
      <c r="B290" s="20"/>
      <c r="C290" s="20"/>
      <c r="D290" s="70"/>
      <c r="E290" s="28"/>
      <c r="F290" s="20"/>
      <c r="G290" s="20"/>
      <c r="H290" s="20"/>
      <c r="I290" s="20"/>
      <c r="J290" s="20"/>
      <c r="K290" s="20"/>
      <c r="L290" s="20"/>
      <c r="M290" s="20"/>
      <c r="N290" s="20"/>
      <c r="O290" s="20"/>
      <c r="P290" s="20"/>
      <c r="Q290" s="20"/>
      <c r="R290" s="20"/>
      <c r="S290" s="20"/>
      <c r="T290" s="20"/>
      <c r="U290" s="20"/>
      <c r="V290" s="20"/>
      <c r="W290" s="20"/>
      <c r="X290" s="20"/>
      <c r="Y290" s="20"/>
    </row>
    <row r="291" spans="2:25" ht="15.75" hidden="1" customHeight="1">
      <c r="B291" s="20"/>
      <c r="C291" s="20"/>
      <c r="D291" s="70"/>
      <c r="E291" s="28"/>
      <c r="F291" s="20"/>
      <c r="G291" s="20"/>
      <c r="H291" s="20"/>
      <c r="I291" s="20"/>
      <c r="J291" s="20"/>
      <c r="K291" s="20"/>
      <c r="L291" s="20"/>
      <c r="M291" s="20"/>
      <c r="N291" s="20"/>
      <c r="O291" s="20"/>
      <c r="P291" s="20"/>
      <c r="Q291" s="20"/>
      <c r="R291" s="20"/>
      <c r="S291" s="20"/>
      <c r="T291" s="20"/>
      <c r="U291" s="20"/>
      <c r="V291" s="20"/>
      <c r="W291" s="20"/>
      <c r="X291" s="20"/>
      <c r="Y291" s="20"/>
    </row>
    <row r="292" spans="2:25" ht="15.75" hidden="1" customHeight="1">
      <c r="B292" s="20"/>
      <c r="C292" s="20"/>
      <c r="D292" s="70"/>
      <c r="E292" s="28"/>
      <c r="F292" s="20"/>
      <c r="G292" s="20"/>
      <c r="H292" s="20"/>
      <c r="I292" s="20"/>
      <c r="J292" s="20"/>
      <c r="K292" s="20"/>
      <c r="L292" s="20"/>
      <c r="M292" s="20"/>
      <c r="N292" s="20"/>
      <c r="O292" s="20"/>
      <c r="P292" s="20"/>
      <c r="Q292" s="20"/>
      <c r="R292" s="20"/>
      <c r="S292" s="20"/>
      <c r="T292" s="20"/>
      <c r="U292" s="20"/>
      <c r="V292" s="20"/>
      <c r="W292" s="20"/>
      <c r="X292" s="20"/>
      <c r="Y292" s="20"/>
    </row>
    <row r="293" spans="2:25" ht="15.75" hidden="1" customHeight="1">
      <c r="B293" s="20"/>
      <c r="C293" s="20"/>
      <c r="D293" s="70"/>
      <c r="E293" s="28"/>
      <c r="F293" s="20"/>
      <c r="G293" s="20"/>
      <c r="H293" s="20"/>
      <c r="I293" s="20"/>
      <c r="J293" s="20"/>
      <c r="K293" s="20"/>
      <c r="L293" s="20"/>
      <c r="M293" s="20"/>
      <c r="N293" s="20"/>
      <c r="O293" s="20"/>
      <c r="P293" s="20"/>
      <c r="Q293" s="20"/>
      <c r="R293" s="20"/>
      <c r="S293" s="20"/>
      <c r="T293" s="20"/>
      <c r="U293" s="20"/>
      <c r="V293" s="20"/>
      <c r="W293" s="20"/>
      <c r="X293" s="20"/>
      <c r="Y293" s="20"/>
    </row>
    <row r="294" spans="2:25" ht="15.75" hidden="1" customHeight="1">
      <c r="B294" s="20"/>
      <c r="C294" s="20"/>
      <c r="D294" s="70"/>
      <c r="E294" s="28"/>
      <c r="F294" s="20"/>
      <c r="G294" s="20"/>
      <c r="H294" s="20"/>
      <c r="I294" s="20"/>
      <c r="J294" s="20"/>
      <c r="K294" s="20"/>
      <c r="L294" s="20"/>
      <c r="M294" s="20"/>
      <c r="N294" s="20"/>
      <c r="O294" s="20"/>
      <c r="P294" s="20"/>
      <c r="Q294" s="20"/>
      <c r="R294" s="20"/>
      <c r="S294" s="20"/>
      <c r="T294" s="20"/>
      <c r="U294" s="20"/>
      <c r="V294" s="20"/>
      <c r="W294" s="20"/>
      <c r="X294" s="20"/>
      <c r="Y294" s="20"/>
    </row>
    <row r="295" spans="2:25" ht="15.75" hidden="1" customHeight="1">
      <c r="B295" s="20"/>
      <c r="C295" s="20"/>
      <c r="D295" s="70"/>
      <c r="E295" s="28"/>
      <c r="F295" s="20"/>
      <c r="G295" s="20"/>
      <c r="H295" s="20"/>
      <c r="I295" s="20"/>
      <c r="J295" s="20"/>
      <c r="K295" s="20"/>
      <c r="L295" s="20"/>
      <c r="M295" s="20"/>
      <c r="N295" s="20"/>
      <c r="O295" s="20"/>
      <c r="P295" s="20"/>
      <c r="Q295" s="20"/>
      <c r="R295" s="20"/>
      <c r="S295" s="20"/>
      <c r="T295" s="20"/>
      <c r="U295" s="20"/>
      <c r="V295" s="20"/>
      <c r="W295" s="20"/>
      <c r="X295" s="20"/>
      <c r="Y295" s="20"/>
    </row>
    <row r="296" spans="2:25" ht="15.75" hidden="1" customHeight="1">
      <c r="B296" s="20"/>
      <c r="C296" s="20"/>
      <c r="D296" s="70"/>
      <c r="E296" s="28"/>
      <c r="F296" s="20"/>
      <c r="G296" s="20"/>
      <c r="H296" s="20"/>
      <c r="I296" s="20"/>
      <c r="J296" s="20"/>
      <c r="K296" s="20"/>
      <c r="L296" s="20"/>
      <c r="M296" s="20"/>
      <c r="N296" s="20"/>
      <c r="O296" s="20"/>
      <c r="P296" s="20"/>
      <c r="Q296" s="20"/>
      <c r="R296" s="20"/>
      <c r="S296" s="20"/>
      <c r="T296" s="20"/>
      <c r="U296" s="20"/>
      <c r="V296" s="20"/>
      <c r="W296" s="20"/>
      <c r="X296" s="20"/>
      <c r="Y296" s="20"/>
    </row>
    <row r="297" spans="2:25" ht="15.75" hidden="1" customHeight="1">
      <c r="B297" s="20"/>
      <c r="C297" s="20"/>
      <c r="D297" s="70"/>
      <c r="E297" s="28"/>
      <c r="F297" s="20"/>
      <c r="G297" s="20"/>
      <c r="H297" s="20"/>
      <c r="I297" s="20"/>
      <c r="J297" s="20"/>
      <c r="K297" s="20"/>
      <c r="L297" s="20"/>
      <c r="M297" s="20"/>
      <c r="N297" s="20"/>
      <c r="O297" s="20"/>
      <c r="P297" s="20"/>
      <c r="Q297" s="20"/>
      <c r="R297" s="20"/>
      <c r="S297" s="20"/>
      <c r="T297" s="20"/>
      <c r="U297" s="20"/>
      <c r="V297" s="20"/>
      <c r="W297" s="20"/>
      <c r="X297" s="20"/>
      <c r="Y297" s="20"/>
    </row>
    <row r="298" spans="2:25" ht="15.75" hidden="1" customHeight="1">
      <c r="B298" s="20"/>
      <c r="C298" s="20"/>
      <c r="D298" s="70"/>
      <c r="E298" s="28"/>
      <c r="F298" s="20"/>
      <c r="G298" s="20"/>
      <c r="H298" s="20"/>
      <c r="I298" s="20"/>
      <c r="J298" s="20"/>
      <c r="K298" s="20"/>
      <c r="L298" s="20"/>
      <c r="M298" s="20"/>
      <c r="N298" s="20"/>
      <c r="O298" s="20"/>
      <c r="P298" s="20"/>
      <c r="Q298" s="20"/>
      <c r="R298" s="20"/>
      <c r="S298" s="20"/>
      <c r="T298" s="20"/>
      <c r="U298" s="20"/>
      <c r="V298" s="20"/>
      <c r="W298" s="20"/>
      <c r="X298" s="20"/>
      <c r="Y298" s="20"/>
    </row>
    <row r="299" spans="2:25" ht="15.75" hidden="1" customHeight="1">
      <c r="B299" s="20"/>
      <c r="C299" s="20"/>
      <c r="D299" s="70"/>
      <c r="E299" s="28"/>
      <c r="F299" s="20"/>
      <c r="G299" s="20"/>
      <c r="H299" s="20"/>
      <c r="I299" s="20"/>
      <c r="J299" s="20"/>
      <c r="K299" s="20"/>
      <c r="L299" s="20"/>
      <c r="M299" s="20"/>
      <c r="N299" s="20"/>
      <c r="O299" s="20"/>
      <c r="P299" s="20"/>
      <c r="Q299" s="20"/>
      <c r="R299" s="20"/>
      <c r="S299" s="20"/>
      <c r="T299" s="20"/>
      <c r="U299" s="20"/>
      <c r="V299" s="20"/>
      <c r="W299" s="20"/>
      <c r="X299" s="20"/>
      <c r="Y299" s="20"/>
    </row>
    <row r="300" spans="2:25" ht="15.75" hidden="1" customHeight="1">
      <c r="B300" s="20"/>
      <c r="C300" s="20"/>
      <c r="D300" s="70"/>
      <c r="E300" s="28"/>
      <c r="F300" s="20"/>
      <c r="G300" s="20"/>
      <c r="H300" s="20"/>
      <c r="I300" s="20"/>
      <c r="J300" s="20"/>
      <c r="K300" s="20"/>
      <c r="L300" s="20"/>
      <c r="M300" s="20"/>
      <c r="N300" s="20"/>
      <c r="O300" s="20"/>
      <c r="P300" s="20"/>
      <c r="Q300" s="20"/>
      <c r="R300" s="20"/>
      <c r="S300" s="20"/>
      <c r="T300" s="20"/>
      <c r="U300" s="20"/>
      <c r="V300" s="20"/>
      <c r="W300" s="20"/>
      <c r="X300" s="20"/>
      <c r="Y300" s="20"/>
    </row>
    <row r="301" spans="2:25" ht="15.75" hidden="1" customHeight="1">
      <c r="B301" s="20"/>
      <c r="C301" s="20"/>
      <c r="D301" s="70"/>
      <c r="E301" s="28"/>
      <c r="F301" s="20"/>
      <c r="G301" s="20"/>
      <c r="H301" s="20"/>
      <c r="I301" s="20"/>
      <c r="J301" s="20"/>
      <c r="K301" s="20"/>
      <c r="L301" s="20"/>
      <c r="M301" s="20"/>
      <c r="N301" s="20"/>
      <c r="O301" s="20"/>
      <c r="P301" s="20"/>
      <c r="Q301" s="20"/>
      <c r="R301" s="20"/>
      <c r="S301" s="20"/>
      <c r="T301" s="20"/>
      <c r="U301" s="20"/>
      <c r="V301" s="20"/>
      <c r="W301" s="20"/>
      <c r="X301" s="20"/>
      <c r="Y301" s="20"/>
    </row>
    <row r="302" spans="2:25" ht="15.75" hidden="1" customHeight="1">
      <c r="B302" s="20"/>
      <c r="C302" s="20"/>
      <c r="D302" s="70"/>
      <c r="E302" s="28"/>
      <c r="F302" s="20"/>
      <c r="G302" s="20"/>
      <c r="H302" s="20"/>
      <c r="I302" s="20"/>
      <c r="J302" s="20"/>
      <c r="K302" s="20"/>
      <c r="L302" s="20"/>
      <c r="M302" s="20"/>
      <c r="N302" s="20"/>
      <c r="O302" s="20"/>
      <c r="P302" s="20"/>
      <c r="Q302" s="20"/>
      <c r="R302" s="20"/>
      <c r="S302" s="20"/>
      <c r="T302" s="20"/>
      <c r="U302" s="20"/>
      <c r="V302" s="20"/>
      <c r="W302" s="20"/>
      <c r="X302" s="20"/>
      <c r="Y302" s="20"/>
    </row>
    <row r="303" spans="2:25" ht="15.75" hidden="1" customHeight="1">
      <c r="B303" s="20"/>
      <c r="C303" s="20"/>
      <c r="D303" s="70"/>
      <c r="E303" s="28"/>
      <c r="F303" s="20"/>
      <c r="G303" s="20"/>
      <c r="H303" s="20"/>
      <c r="I303" s="20"/>
      <c r="J303" s="20"/>
      <c r="K303" s="20"/>
      <c r="L303" s="20"/>
      <c r="M303" s="20"/>
      <c r="N303" s="20"/>
      <c r="O303" s="20"/>
      <c r="P303" s="20"/>
      <c r="Q303" s="20"/>
      <c r="R303" s="20"/>
      <c r="S303" s="20"/>
      <c r="T303" s="20"/>
      <c r="U303" s="20"/>
      <c r="V303" s="20"/>
      <c r="W303" s="20"/>
      <c r="X303" s="20"/>
      <c r="Y303" s="20"/>
    </row>
    <row r="304" spans="2:25" ht="15.75" hidden="1" customHeight="1">
      <c r="B304" s="20"/>
      <c r="C304" s="20"/>
      <c r="D304" s="70"/>
      <c r="E304" s="28"/>
      <c r="F304" s="20"/>
      <c r="G304" s="20"/>
      <c r="H304" s="20"/>
      <c r="I304" s="20"/>
      <c r="J304" s="20"/>
      <c r="K304" s="20"/>
      <c r="L304" s="20"/>
      <c r="M304" s="20"/>
      <c r="N304" s="20"/>
      <c r="O304" s="20"/>
      <c r="P304" s="20"/>
      <c r="Q304" s="20"/>
      <c r="R304" s="20"/>
      <c r="S304" s="20"/>
      <c r="T304" s="20"/>
      <c r="U304" s="20"/>
      <c r="V304" s="20"/>
      <c r="W304" s="20"/>
      <c r="X304" s="20"/>
      <c r="Y304" s="20"/>
    </row>
    <row r="305" spans="2:25" ht="15.75" hidden="1" customHeight="1">
      <c r="B305" s="20"/>
      <c r="C305" s="20"/>
      <c r="D305" s="70"/>
      <c r="E305" s="28"/>
      <c r="F305" s="20"/>
      <c r="G305" s="20"/>
      <c r="H305" s="20"/>
      <c r="I305" s="20"/>
      <c r="J305" s="20"/>
      <c r="K305" s="20"/>
      <c r="L305" s="20"/>
      <c r="M305" s="20"/>
      <c r="N305" s="20"/>
      <c r="O305" s="20"/>
      <c r="P305" s="20"/>
      <c r="Q305" s="20"/>
      <c r="R305" s="20"/>
      <c r="S305" s="20"/>
      <c r="T305" s="20"/>
      <c r="U305" s="20"/>
      <c r="V305" s="20"/>
      <c r="W305" s="20"/>
      <c r="X305" s="20"/>
      <c r="Y305" s="20"/>
    </row>
    <row r="306" spans="2:25" ht="15.75" hidden="1" customHeight="1">
      <c r="B306" s="20"/>
      <c r="C306" s="20"/>
      <c r="D306" s="70"/>
      <c r="E306" s="28"/>
      <c r="F306" s="20"/>
      <c r="G306" s="20"/>
      <c r="H306" s="20"/>
      <c r="I306" s="20"/>
      <c r="J306" s="20"/>
      <c r="K306" s="20"/>
      <c r="L306" s="20"/>
      <c r="M306" s="20"/>
      <c r="N306" s="20"/>
      <c r="O306" s="20"/>
      <c r="P306" s="20"/>
      <c r="Q306" s="20"/>
      <c r="R306" s="20"/>
      <c r="S306" s="20"/>
      <c r="T306" s="20"/>
      <c r="U306" s="20"/>
      <c r="V306" s="20"/>
      <c r="W306" s="20"/>
      <c r="X306" s="20"/>
      <c r="Y306" s="20"/>
    </row>
    <row r="307" spans="2:25" ht="15.75" hidden="1" customHeight="1">
      <c r="B307" s="20"/>
      <c r="C307" s="20"/>
      <c r="D307" s="70"/>
      <c r="E307" s="28"/>
      <c r="F307" s="20"/>
      <c r="G307" s="20"/>
      <c r="H307" s="20"/>
      <c r="I307" s="20"/>
      <c r="J307" s="20"/>
      <c r="K307" s="20"/>
      <c r="L307" s="20"/>
      <c r="M307" s="20"/>
      <c r="N307" s="20"/>
      <c r="O307" s="20"/>
      <c r="P307" s="20"/>
      <c r="Q307" s="20"/>
      <c r="R307" s="20"/>
      <c r="S307" s="20"/>
      <c r="T307" s="20"/>
      <c r="U307" s="20"/>
      <c r="V307" s="20"/>
      <c r="W307" s="20"/>
      <c r="X307" s="20"/>
      <c r="Y307" s="20"/>
    </row>
    <row r="308" spans="2:25" ht="15.75" hidden="1" customHeight="1">
      <c r="B308" s="20"/>
      <c r="C308" s="20"/>
      <c r="D308" s="70"/>
      <c r="E308" s="28"/>
      <c r="F308" s="20"/>
      <c r="G308" s="20"/>
      <c r="H308" s="20"/>
      <c r="I308" s="20"/>
      <c r="J308" s="20"/>
      <c r="K308" s="20"/>
      <c r="L308" s="20"/>
      <c r="M308" s="20"/>
      <c r="N308" s="20"/>
      <c r="O308" s="20"/>
      <c r="P308" s="20"/>
      <c r="Q308" s="20"/>
      <c r="R308" s="20"/>
      <c r="S308" s="20"/>
      <c r="T308" s="20"/>
      <c r="U308" s="20"/>
      <c r="V308" s="20"/>
      <c r="W308" s="20"/>
      <c r="X308" s="20"/>
      <c r="Y308" s="20"/>
    </row>
    <row r="309" spans="2:25" ht="15.75" hidden="1" customHeight="1">
      <c r="B309" s="20"/>
      <c r="C309" s="20"/>
      <c r="D309" s="70"/>
      <c r="E309" s="28"/>
      <c r="F309" s="20"/>
      <c r="G309" s="20"/>
      <c r="H309" s="20"/>
      <c r="I309" s="20"/>
      <c r="J309" s="20"/>
      <c r="K309" s="20"/>
      <c r="L309" s="20"/>
      <c r="M309" s="20"/>
      <c r="N309" s="20"/>
      <c r="O309" s="20"/>
      <c r="P309" s="20"/>
      <c r="Q309" s="20"/>
      <c r="R309" s="20"/>
      <c r="S309" s="20"/>
      <c r="T309" s="20"/>
      <c r="U309" s="20"/>
      <c r="V309" s="20"/>
      <c r="W309" s="20"/>
      <c r="X309" s="20"/>
      <c r="Y309" s="20"/>
    </row>
    <row r="310" spans="2:25" ht="15.75" hidden="1" customHeight="1">
      <c r="B310" s="20"/>
      <c r="C310" s="20"/>
      <c r="D310" s="70"/>
      <c r="E310" s="28"/>
      <c r="F310" s="20"/>
      <c r="G310" s="20"/>
      <c r="H310" s="20"/>
      <c r="I310" s="20"/>
      <c r="J310" s="20"/>
      <c r="K310" s="20"/>
      <c r="L310" s="20"/>
      <c r="M310" s="20"/>
      <c r="N310" s="20"/>
      <c r="O310" s="20"/>
      <c r="P310" s="20"/>
      <c r="Q310" s="20"/>
      <c r="R310" s="20"/>
      <c r="S310" s="20"/>
      <c r="T310" s="20"/>
      <c r="U310" s="20"/>
      <c r="V310" s="20"/>
      <c r="W310" s="20"/>
      <c r="X310" s="20"/>
      <c r="Y310" s="20"/>
    </row>
    <row r="311" spans="2:25" ht="15.75" hidden="1" customHeight="1">
      <c r="B311" s="20"/>
      <c r="C311" s="20"/>
      <c r="D311" s="70"/>
      <c r="E311" s="28"/>
      <c r="F311" s="20"/>
      <c r="G311" s="20"/>
      <c r="H311" s="20"/>
      <c r="I311" s="20"/>
      <c r="J311" s="20"/>
      <c r="K311" s="20"/>
      <c r="L311" s="20"/>
      <c r="M311" s="20"/>
      <c r="N311" s="20"/>
      <c r="O311" s="20"/>
      <c r="P311" s="20"/>
      <c r="Q311" s="20"/>
      <c r="R311" s="20"/>
      <c r="S311" s="20"/>
      <c r="T311" s="20"/>
      <c r="U311" s="20"/>
      <c r="V311" s="20"/>
      <c r="W311" s="20"/>
      <c r="X311" s="20"/>
      <c r="Y311" s="20"/>
    </row>
    <row r="312" spans="2:25" ht="15.75" hidden="1" customHeight="1">
      <c r="B312" s="20"/>
      <c r="C312" s="20"/>
      <c r="D312" s="70"/>
      <c r="E312" s="28"/>
      <c r="F312" s="20"/>
      <c r="G312" s="20"/>
      <c r="H312" s="20"/>
      <c r="I312" s="20"/>
      <c r="J312" s="20"/>
      <c r="K312" s="20"/>
      <c r="L312" s="20"/>
      <c r="M312" s="20"/>
      <c r="N312" s="20"/>
      <c r="O312" s="20"/>
      <c r="P312" s="20"/>
      <c r="Q312" s="20"/>
      <c r="R312" s="20"/>
      <c r="S312" s="20"/>
      <c r="T312" s="20"/>
      <c r="U312" s="20"/>
      <c r="V312" s="20"/>
      <c r="W312" s="20"/>
      <c r="X312" s="20"/>
      <c r="Y312" s="20"/>
    </row>
    <row r="313" spans="2:25" ht="15.75" hidden="1" customHeight="1"/>
    <row r="314" spans="2:25" ht="15.75" hidden="1" customHeight="1"/>
    <row r="315" spans="2:25" ht="15.75" hidden="1" customHeight="1"/>
    <row r="316" spans="2:25" ht="15.75" hidden="1" customHeight="1"/>
    <row r="317" spans="2:25" ht="15.75" hidden="1" customHeight="1"/>
    <row r="318" spans="2:25" ht="15.75" hidden="1" customHeight="1"/>
    <row r="319" spans="2:25" ht="15.75" hidden="1" customHeight="1"/>
    <row r="320" spans="2:25"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row r="1002" ht="15.75" hidden="1" customHeight="1"/>
    <row r="1003" ht="15.75" hidden="1" customHeight="1"/>
    <row r="1004" ht="15.75" hidden="1" customHeight="1"/>
    <row r="1005" ht="15.75" hidden="1" customHeight="1"/>
    <row r="1006" ht="15.75" hidden="1" customHeight="1"/>
    <row r="1007" ht="15.75" hidden="1" customHeight="1"/>
    <row r="1008" ht="15.75" hidden="1" customHeight="1"/>
    <row r="1009" ht="15.75" hidden="1" customHeight="1"/>
    <row r="1010" ht="15.75" hidden="1" customHeight="1"/>
    <row r="1011" ht="15.75" hidden="1" customHeight="1"/>
    <row r="1012" ht="15.75" hidden="1" customHeight="1"/>
    <row r="1013" ht="15.75" hidden="1" customHeight="1"/>
    <row r="1014" ht="15.75" hidden="1" customHeight="1"/>
    <row r="1015" ht="15.75" hidden="1" customHeight="1"/>
    <row r="1016" ht="15.75" hidden="1" customHeight="1"/>
  </sheetData>
  <mergeCells count="16">
    <mergeCell ref="A31:B31"/>
    <mergeCell ref="A45:B45"/>
    <mergeCell ref="A104:B104"/>
    <mergeCell ref="A108:B108"/>
    <mergeCell ref="A55:B55"/>
    <mergeCell ref="A62:B62"/>
    <mergeCell ref="A72:B72"/>
    <mergeCell ref="A78:B78"/>
    <mergeCell ref="A86:B86"/>
    <mergeCell ref="A92:B92"/>
    <mergeCell ref="A98:B98"/>
    <mergeCell ref="A2:D2"/>
    <mergeCell ref="A3:D3"/>
    <mergeCell ref="A21:D21"/>
    <mergeCell ref="A22:D22"/>
    <mergeCell ref="A23:B23"/>
  </mergeCells>
  <conditionalFormatting sqref="A92 B98 A108">
    <cfRule type="expression" dxfId="73" priority="1">
      <formula>#REF!="Yes"</formula>
    </cfRule>
  </conditionalFormatting>
  <conditionalFormatting sqref="A92">
    <cfRule type="expression" dxfId="72" priority="2">
      <formula>#REF!="No"</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00"/>
  <sheetViews>
    <sheetView workbookViewId="0">
      <pane ySplit="1" topLeftCell="A2" activePane="bottomLeft" state="frozen"/>
      <selection pane="bottomLeft" activeCell="B3" sqref="B3"/>
    </sheetView>
  </sheetViews>
  <sheetFormatPr defaultColWidth="9.19921875" defaultRowHeight="15" customHeight="1"/>
  <cols>
    <col min="1" max="1" width="34.19921875" customWidth="1"/>
    <col min="2" max="2" width="147.19921875" customWidth="1"/>
    <col min="3" max="22" width="10.3984375" customWidth="1"/>
    <col min="23" max="26" width="11.19921875" customWidth="1"/>
  </cols>
  <sheetData>
    <row r="1" spans="1:22" ht="31.5" customHeight="1">
      <c r="A1" s="157" t="s">
        <v>298</v>
      </c>
      <c r="B1" s="157" t="s">
        <v>299</v>
      </c>
      <c r="C1" s="157"/>
      <c r="D1" s="157"/>
      <c r="E1" s="157"/>
      <c r="F1" s="157"/>
      <c r="G1" s="157"/>
      <c r="H1" s="157"/>
      <c r="I1" s="157"/>
      <c r="J1" s="157"/>
      <c r="K1" s="157"/>
      <c r="L1" s="157"/>
      <c r="M1" s="157"/>
      <c r="N1" s="157"/>
      <c r="O1" s="157"/>
      <c r="P1" s="157"/>
      <c r="Q1" s="157"/>
      <c r="R1" s="157"/>
      <c r="S1" s="157"/>
      <c r="T1" s="157"/>
      <c r="U1" s="157"/>
      <c r="V1" s="157"/>
    </row>
    <row r="2" spans="1:22" ht="15.75" customHeight="1">
      <c r="A2" s="21" t="s">
        <v>84</v>
      </c>
      <c r="B2" s="21" t="s">
        <v>300</v>
      </c>
      <c r="C2" s="157"/>
      <c r="D2" s="157"/>
      <c r="E2" s="157"/>
      <c r="F2" s="157"/>
      <c r="G2" s="157"/>
      <c r="H2" s="157"/>
      <c r="I2" s="157"/>
      <c r="J2" s="157"/>
      <c r="K2" s="157"/>
      <c r="L2" s="157"/>
      <c r="M2" s="157"/>
      <c r="N2" s="157"/>
      <c r="O2" s="157"/>
      <c r="P2" s="157"/>
      <c r="Q2" s="157"/>
      <c r="R2" s="157"/>
      <c r="S2" s="157"/>
      <c r="T2" s="157"/>
      <c r="U2" s="157"/>
      <c r="V2" s="157"/>
    </row>
    <row r="3" spans="1:22" ht="15.75" customHeight="1">
      <c r="A3" s="21" t="s">
        <v>87</v>
      </c>
      <c r="B3" s="21" t="s">
        <v>301</v>
      </c>
      <c r="C3" s="157"/>
      <c r="D3" s="157"/>
      <c r="E3" s="157"/>
      <c r="F3" s="157"/>
      <c r="G3" s="157"/>
      <c r="H3" s="157"/>
      <c r="I3" s="157"/>
      <c r="J3" s="157"/>
      <c r="K3" s="157"/>
      <c r="L3" s="157"/>
      <c r="M3" s="157"/>
      <c r="N3" s="157"/>
      <c r="O3" s="157"/>
      <c r="P3" s="157"/>
      <c r="Q3" s="157"/>
      <c r="R3" s="157"/>
      <c r="S3" s="157"/>
      <c r="T3" s="157"/>
      <c r="U3" s="157"/>
      <c r="V3" s="157"/>
    </row>
    <row r="4" spans="1:22" ht="15.75" customHeight="1">
      <c r="A4" s="158" t="s">
        <v>302</v>
      </c>
      <c r="B4" s="59" t="s">
        <v>303</v>
      </c>
    </row>
    <row r="5" spans="1:22" ht="15.75" customHeight="1">
      <c r="A5" s="158" t="s">
        <v>106</v>
      </c>
      <c r="B5" s="59" t="s">
        <v>304</v>
      </c>
    </row>
    <row r="6" spans="1:22" ht="15.75" customHeight="1">
      <c r="A6" s="158" t="s">
        <v>108</v>
      </c>
      <c r="B6" s="59" t="s">
        <v>304</v>
      </c>
    </row>
    <row r="7" spans="1:22" ht="15.75" customHeight="1">
      <c r="A7" s="158" t="s">
        <v>116</v>
      </c>
      <c r="B7" s="158" t="s">
        <v>305</v>
      </c>
    </row>
    <row r="8" spans="1:22" ht="15.75" customHeight="1">
      <c r="A8" s="158" t="s">
        <v>151</v>
      </c>
      <c r="B8" s="158" t="s">
        <v>306</v>
      </c>
    </row>
    <row r="9" spans="1:22" ht="15.75" customHeight="1">
      <c r="A9" s="158" t="s">
        <v>153</v>
      </c>
      <c r="B9" s="158" t="s">
        <v>306</v>
      </c>
    </row>
    <row r="10" spans="1:22" ht="15.75" customHeight="1">
      <c r="A10" s="158" t="s">
        <v>154</v>
      </c>
      <c r="B10" s="158" t="s">
        <v>306</v>
      </c>
    </row>
    <row r="11" spans="1:22" ht="15.75" customHeight="1">
      <c r="A11" s="158" t="s">
        <v>161</v>
      </c>
      <c r="B11" s="59" t="s">
        <v>307</v>
      </c>
    </row>
    <row r="12" spans="1:22" ht="15.75" customHeight="1">
      <c r="A12" s="158" t="s">
        <v>162</v>
      </c>
      <c r="B12" s="59" t="s">
        <v>308</v>
      </c>
    </row>
    <row r="13" spans="1:22" ht="15.75" customHeight="1">
      <c r="A13" s="158" t="s">
        <v>166</v>
      </c>
      <c r="B13" s="59" t="s">
        <v>309</v>
      </c>
    </row>
    <row r="14" spans="1:22" ht="15.75" customHeight="1">
      <c r="A14" s="158" t="s">
        <v>166</v>
      </c>
      <c r="B14" s="158" t="s">
        <v>310</v>
      </c>
    </row>
    <row r="15" spans="1:22" ht="15.75" customHeight="1">
      <c r="A15" s="158" t="s">
        <v>167</v>
      </c>
      <c r="B15" s="59" t="s">
        <v>311</v>
      </c>
    </row>
    <row r="16" spans="1:22" ht="15.75" customHeight="1">
      <c r="A16" s="158" t="s">
        <v>312</v>
      </c>
      <c r="B16" s="59" t="s">
        <v>313</v>
      </c>
    </row>
    <row r="17" spans="1:2" ht="15.75" customHeight="1">
      <c r="A17" s="158" t="s">
        <v>314</v>
      </c>
      <c r="B17" s="59" t="s">
        <v>315</v>
      </c>
    </row>
    <row r="18" spans="1:2" ht="15.75" customHeight="1">
      <c r="A18" s="158" t="s">
        <v>316</v>
      </c>
      <c r="B18" s="158" t="s">
        <v>317</v>
      </c>
    </row>
    <row r="19" spans="1:2" ht="15.75" customHeight="1">
      <c r="A19" s="158" t="s">
        <v>318</v>
      </c>
      <c r="B19" s="158" t="s">
        <v>319</v>
      </c>
    </row>
    <row r="20" spans="1:2" ht="15.75" customHeight="1">
      <c r="A20" s="158" t="s">
        <v>320</v>
      </c>
      <c r="B20" s="158" t="s">
        <v>321</v>
      </c>
    </row>
    <row r="21" spans="1:2" ht="15.75" customHeight="1">
      <c r="A21" s="158" t="s">
        <v>322</v>
      </c>
      <c r="B21" s="59" t="s">
        <v>323</v>
      </c>
    </row>
    <row r="22" spans="1:2" ht="15.75" customHeight="1">
      <c r="A22" s="158" t="s">
        <v>89</v>
      </c>
      <c r="B22" s="158" t="s">
        <v>301</v>
      </c>
    </row>
    <row r="23" spans="1:2" ht="15.75" customHeight="1">
      <c r="A23" s="158" t="s">
        <v>91</v>
      </c>
      <c r="B23" s="158" t="s">
        <v>301</v>
      </c>
    </row>
    <row r="24" spans="1:2" ht="15.75" customHeight="1">
      <c r="A24" s="158" t="s">
        <v>155</v>
      </c>
      <c r="B24" s="59" t="s">
        <v>324</v>
      </c>
    </row>
    <row r="25" spans="1:2" ht="15.75" customHeight="1">
      <c r="A25" s="158" t="s">
        <v>159</v>
      </c>
      <c r="B25" s="59" t="s">
        <v>325</v>
      </c>
    </row>
    <row r="26" spans="1:2" ht="15.75" customHeight="1">
      <c r="A26" s="158" t="s">
        <v>159</v>
      </c>
      <c r="B26" s="59" t="s">
        <v>326</v>
      </c>
    </row>
    <row r="27" spans="1:2" ht="15.75" customHeight="1">
      <c r="A27" s="158" t="s">
        <v>184</v>
      </c>
      <c r="B27" s="158" t="s">
        <v>327</v>
      </c>
    </row>
    <row r="28" spans="1:2" ht="15.75" customHeight="1">
      <c r="A28" s="158" t="s">
        <v>154</v>
      </c>
      <c r="B28" s="59" t="s">
        <v>328</v>
      </c>
    </row>
    <row r="29" spans="1:2" ht="15.75" customHeight="1">
      <c r="A29" s="158" t="s">
        <v>180</v>
      </c>
      <c r="B29" s="59" t="s">
        <v>329</v>
      </c>
    </row>
    <row r="30" spans="1:2" ht="15.75" customHeight="1">
      <c r="A30" s="158" t="s">
        <v>181</v>
      </c>
      <c r="B30" s="59" t="s">
        <v>330</v>
      </c>
    </row>
    <row r="31" spans="1:2" ht="15.75" customHeight="1">
      <c r="A31" s="158" t="s">
        <v>185</v>
      </c>
      <c r="B31" s="59" t="s">
        <v>331</v>
      </c>
    </row>
    <row r="32" spans="1:2" ht="15.75" customHeight="1">
      <c r="A32" s="158" t="s">
        <v>332</v>
      </c>
      <c r="B32" s="59" t="s">
        <v>333</v>
      </c>
    </row>
    <row r="33" spans="1:2" ht="15.75" customHeight="1">
      <c r="A33" s="158" t="s">
        <v>216</v>
      </c>
      <c r="B33" s="59" t="s">
        <v>334</v>
      </c>
    </row>
    <row r="34" spans="1:2" ht="15.75" customHeight="1">
      <c r="A34" s="158" t="s">
        <v>216</v>
      </c>
      <c r="B34" s="59" t="s">
        <v>335</v>
      </c>
    </row>
    <row r="35" spans="1:2" ht="15.75" customHeight="1">
      <c r="A35" s="158" t="s">
        <v>217</v>
      </c>
      <c r="B35" s="59" t="s">
        <v>336</v>
      </c>
    </row>
    <row r="36" spans="1:2" ht="15.75" customHeight="1">
      <c r="A36" s="158" t="s">
        <v>187</v>
      </c>
      <c r="B36" s="59" t="s">
        <v>337</v>
      </c>
    </row>
    <row r="37" spans="1:2" ht="15.75" customHeight="1">
      <c r="A37" s="158" t="s">
        <v>154</v>
      </c>
      <c r="B37" s="158" t="s">
        <v>338</v>
      </c>
    </row>
    <row r="38" spans="1:2" ht="15.75" customHeight="1">
      <c r="A38" s="59" t="s">
        <v>119</v>
      </c>
      <c r="B38" s="59" t="s">
        <v>339</v>
      </c>
    </row>
    <row r="39" spans="1:2" ht="15.75" customHeight="1">
      <c r="A39" s="59" t="s">
        <v>151</v>
      </c>
      <c r="B39" s="59" t="s">
        <v>340</v>
      </c>
    </row>
    <row r="40" spans="1:2" ht="15.75" customHeight="1">
      <c r="A40" s="59" t="s">
        <v>153</v>
      </c>
      <c r="B40" s="158" t="s">
        <v>341</v>
      </c>
    </row>
    <row r="41" spans="1:2" ht="15.75" customHeight="1">
      <c r="A41" s="59" t="s">
        <v>155</v>
      </c>
      <c r="B41" s="158" t="s">
        <v>342</v>
      </c>
    </row>
    <row r="42" spans="1:2" ht="15.75" customHeight="1">
      <c r="A42" s="59" t="s">
        <v>159</v>
      </c>
      <c r="B42" s="158" t="s">
        <v>343</v>
      </c>
    </row>
    <row r="43" spans="1:2" ht="15.75" customHeight="1">
      <c r="A43" s="158" t="s">
        <v>182</v>
      </c>
      <c r="B43" s="158" t="s">
        <v>344</v>
      </c>
    </row>
    <row r="44" spans="1:2" ht="15.75" customHeight="1">
      <c r="A44" s="158" t="s">
        <v>345</v>
      </c>
      <c r="B44" s="158" t="s">
        <v>346</v>
      </c>
    </row>
    <row r="45" spans="1:2" ht="15.75" customHeight="1">
      <c r="A45" s="158" t="s">
        <v>347</v>
      </c>
      <c r="B45" s="158" t="s">
        <v>348</v>
      </c>
    </row>
    <row r="46" spans="1:2" ht="15.75" customHeight="1">
      <c r="A46" s="59" t="s">
        <v>124</v>
      </c>
    </row>
    <row r="47" spans="1:2" ht="15.75" customHeight="1">
      <c r="A47" s="59" t="s">
        <v>112</v>
      </c>
      <c r="B47" s="158" t="s">
        <v>349</v>
      </c>
    </row>
    <row r="48" spans="1:2" ht="15.75" customHeight="1">
      <c r="A48" s="59" t="s">
        <v>165</v>
      </c>
      <c r="B48" s="158" t="s">
        <v>350</v>
      </c>
    </row>
    <row r="49" spans="2:2" ht="15.75" customHeight="1">
      <c r="B49" s="158" t="s">
        <v>351</v>
      </c>
    </row>
    <row r="50" spans="2:2" ht="15.75" customHeight="1">
      <c r="B50" s="158" t="s">
        <v>352</v>
      </c>
    </row>
    <row r="51" spans="2:2" ht="15.75" customHeight="1">
      <c r="B51" s="158" t="s">
        <v>353</v>
      </c>
    </row>
    <row r="52" spans="2:2" ht="15.75" customHeight="1">
      <c r="B52" s="59" t="s">
        <v>354</v>
      </c>
    </row>
    <row r="53" spans="2:2" ht="15.75" customHeight="1"/>
    <row r="54" spans="2:2" ht="15.75" customHeight="1"/>
    <row r="55" spans="2:2" ht="15.75" customHeight="1"/>
    <row r="56" spans="2:2" ht="15.75" customHeight="1"/>
    <row r="57" spans="2:2" ht="15.75" customHeight="1"/>
    <row r="58" spans="2:2" ht="15.75" customHeight="1"/>
    <row r="59" spans="2:2" ht="15.75" customHeight="1"/>
    <row r="60" spans="2:2" ht="15.75" customHeight="1"/>
    <row r="61" spans="2:2" ht="15.75" customHeight="1"/>
    <row r="62" spans="2:2" ht="15.75" customHeight="1"/>
    <row r="63" spans="2:2" ht="15.75" customHeight="1"/>
    <row r="64" spans="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Z1000"/>
  <sheetViews>
    <sheetView showGridLines="0" workbookViewId="0"/>
  </sheetViews>
  <sheetFormatPr defaultColWidth="9.19921875" defaultRowHeight="15" customHeight="1"/>
  <cols>
    <col min="1" max="1" width="8.19921875" customWidth="1"/>
    <col min="2" max="2" width="58.3984375" customWidth="1"/>
    <col min="3" max="8" width="24.3984375" customWidth="1"/>
    <col min="9" max="26" width="6.3984375" customWidth="1"/>
  </cols>
  <sheetData>
    <row r="1" spans="1:26" ht="36" customHeight="1">
      <c r="A1" s="319" t="s">
        <v>355</v>
      </c>
      <c r="B1" s="281"/>
      <c r="C1" s="281"/>
      <c r="D1" s="281"/>
      <c r="E1" s="281"/>
      <c r="F1" s="281"/>
      <c r="G1" s="281"/>
      <c r="H1" s="272"/>
      <c r="I1" s="28"/>
      <c r="J1" s="20"/>
      <c r="K1" s="20"/>
      <c r="L1" s="20"/>
      <c r="M1" s="20"/>
      <c r="N1" s="20"/>
      <c r="O1" s="20"/>
      <c r="P1" s="20"/>
      <c r="Q1" s="20"/>
      <c r="R1" s="20"/>
      <c r="S1" s="20"/>
      <c r="T1" s="20"/>
      <c r="U1" s="20"/>
      <c r="V1" s="20"/>
      <c r="W1" s="20"/>
      <c r="X1" s="20"/>
      <c r="Y1" s="20"/>
      <c r="Z1" s="20"/>
    </row>
    <row r="2" spans="1:26" ht="22.5" customHeight="1">
      <c r="A2" s="320" t="s">
        <v>356</v>
      </c>
      <c r="B2" s="281"/>
      <c r="C2" s="281"/>
      <c r="D2" s="281"/>
      <c r="E2" s="281"/>
      <c r="F2" s="281"/>
      <c r="G2" s="281"/>
      <c r="H2" s="272"/>
      <c r="I2" s="28"/>
      <c r="J2" s="20"/>
      <c r="K2" s="20"/>
      <c r="L2" s="20"/>
      <c r="M2" s="20"/>
      <c r="N2" s="20"/>
      <c r="O2" s="20"/>
      <c r="P2" s="20"/>
      <c r="Q2" s="20"/>
      <c r="R2" s="20"/>
      <c r="S2" s="20"/>
      <c r="T2" s="20"/>
      <c r="U2" s="20"/>
      <c r="V2" s="20"/>
      <c r="W2" s="20"/>
      <c r="X2" s="20"/>
      <c r="Y2" s="20"/>
      <c r="Z2" s="20"/>
    </row>
    <row r="3" spans="1:26" ht="1.5" customHeight="1">
      <c r="A3" s="159"/>
      <c r="B3" s="39"/>
      <c r="C3" s="39"/>
      <c r="D3" s="39"/>
      <c r="E3" s="39"/>
      <c r="F3" s="39"/>
      <c r="G3" s="39"/>
      <c r="H3" s="39"/>
      <c r="I3" s="28"/>
      <c r="J3" s="20"/>
      <c r="K3" s="20"/>
      <c r="L3" s="20"/>
      <c r="M3" s="20"/>
      <c r="N3" s="20"/>
      <c r="O3" s="20"/>
      <c r="P3" s="20"/>
      <c r="Q3" s="20"/>
      <c r="R3" s="20"/>
      <c r="S3" s="20"/>
      <c r="T3" s="20"/>
      <c r="U3" s="20"/>
      <c r="V3" s="20"/>
      <c r="W3" s="20"/>
      <c r="X3" s="20"/>
      <c r="Y3" s="20"/>
      <c r="Z3" s="20"/>
    </row>
    <row r="4" spans="1:26" ht="1.5" customHeight="1">
      <c r="A4" s="159"/>
      <c r="B4" s="39"/>
      <c r="C4" s="39"/>
      <c r="D4" s="39"/>
      <c r="E4" s="39"/>
      <c r="F4" s="39"/>
      <c r="G4" s="39"/>
      <c r="H4" s="39"/>
      <c r="I4" s="28"/>
      <c r="J4" s="20"/>
      <c r="K4" s="20"/>
      <c r="L4" s="20"/>
      <c r="M4" s="20"/>
      <c r="N4" s="20"/>
      <c r="O4" s="20"/>
      <c r="P4" s="20"/>
      <c r="Q4" s="20"/>
      <c r="R4" s="20"/>
      <c r="S4" s="20"/>
      <c r="T4" s="20"/>
      <c r="U4" s="20"/>
      <c r="V4" s="20"/>
      <c r="W4" s="20"/>
      <c r="X4" s="20"/>
      <c r="Y4" s="20"/>
      <c r="Z4" s="20"/>
    </row>
    <row r="5" spans="1:26" ht="1.5" customHeight="1">
      <c r="A5" s="159"/>
      <c r="B5" s="39"/>
      <c r="C5" s="39"/>
      <c r="D5" s="39"/>
      <c r="E5" s="39"/>
      <c r="F5" s="39"/>
      <c r="G5" s="39"/>
      <c r="H5" s="39"/>
      <c r="I5" s="28"/>
      <c r="J5" s="20"/>
      <c r="K5" s="20"/>
      <c r="L5" s="20"/>
      <c r="M5" s="20"/>
      <c r="N5" s="20"/>
      <c r="O5" s="20"/>
      <c r="P5" s="20"/>
      <c r="Q5" s="20"/>
      <c r="R5" s="20"/>
      <c r="S5" s="20"/>
      <c r="T5" s="20"/>
      <c r="U5" s="20"/>
      <c r="V5" s="20"/>
      <c r="W5" s="20"/>
      <c r="X5" s="20"/>
      <c r="Y5" s="20"/>
      <c r="Z5" s="20"/>
    </row>
    <row r="6" spans="1:26" ht="1.5" customHeight="1">
      <c r="A6" s="159"/>
      <c r="B6" s="39"/>
      <c r="C6" s="39"/>
      <c r="D6" s="39"/>
      <c r="E6" s="39"/>
      <c r="F6" s="39"/>
      <c r="G6" s="39"/>
      <c r="H6" s="39"/>
      <c r="I6" s="28"/>
      <c r="J6" s="20"/>
      <c r="K6" s="20"/>
      <c r="L6" s="20"/>
      <c r="M6" s="20"/>
      <c r="N6" s="20"/>
      <c r="O6" s="20"/>
      <c r="P6" s="20"/>
      <c r="Q6" s="20"/>
      <c r="R6" s="20"/>
      <c r="S6" s="20"/>
      <c r="T6" s="20"/>
      <c r="U6" s="20"/>
      <c r="V6" s="20"/>
      <c r="W6" s="20"/>
      <c r="X6" s="20"/>
      <c r="Y6" s="20"/>
      <c r="Z6" s="20"/>
    </row>
    <row r="7" spans="1:26" ht="1.5" customHeight="1">
      <c r="A7" s="159"/>
      <c r="B7" s="39"/>
      <c r="C7" s="39"/>
      <c r="D7" s="39"/>
      <c r="E7" s="39"/>
      <c r="F7" s="39"/>
      <c r="G7" s="39"/>
      <c r="H7" s="39"/>
      <c r="I7" s="28"/>
      <c r="J7" s="20"/>
      <c r="K7" s="20"/>
      <c r="L7" s="20"/>
      <c r="M7" s="20"/>
      <c r="N7" s="20"/>
      <c r="O7" s="20"/>
      <c r="P7" s="20"/>
      <c r="Q7" s="20"/>
      <c r="R7" s="20"/>
      <c r="S7" s="20"/>
      <c r="T7" s="20"/>
      <c r="U7" s="20"/>
      <c r="V7" s="20"/>
      <c r="W7" s="20"/>
      <c r="X7" s="20"/>
      <c r="Y7" s="20"/>
      <c r="Z7" s="20"/>
    </row>
    <row r="8" spans="1:26" ht="1.5" customHeight="1">
      <c r="A8" s="159"/>
      <c r="B8" s="39"/>
      <c r="C8" s="39"/>
      <c r="D8" s="39"/>
      <c r="E8" s="39"/>
      <c r="F8" s="39"/>
      <c r="G8" s="39"/>
      <c r="H8" s="39"/>
      <c r="I8" s="28"/>
      <c r="J8" s="20"/>
      <c r="K8" s="20"/>
      <c r="L8" s="20"/>
      <c r="M8" s="20"/>
      <c r="N8" s="20"/>
      <c r="O8" s="20"/>
      <c r="P8" s="20"/>
      <c r="Q8" s="20"/>
      <c r="R8" s="20"/>
      <c r="S8" s="20"/>
      <c r="T8" s="20"/>
      <c r="U8" s="20"/>
      <c r="V8" s="20"/>
      <c r="W8" s="20"/>
      <c r="X8" s="20"/>
      <c r="Y8" s="20"/>
      <c r="Z8" s="20"/>
    </row>
    <row r="9" spans="1:26" ht="1.5" customHeight="1">
      <c r="A9" s="159"/>
      <c r="B9" s="39"/>
      <c r="C9" s="39"/>
      <c r="D9" s="39"/>
      <c r="E9" s="39"/>
      <c r="F9" s="39"/>
      <c r="G9" s="39"/>
      <c r="H9" s="39"/>
      <c r="I9" s="28"/>
      <c r="J9" s="20"/>
      <c r="K9" s="20"/>
      <c r="L9" s="20"/>
      <c r="M9" s="20"/>
      <c r="N9" s="20"/>
      <c r="O9" s="20"/>
      <c r="P9" s="20"/>
      <c r="Q9" s="20"/>
      <c r="R9" s="20"/>
      <c r="S9" s="20"/>
      <c r="T9" s="20"/>
      <c r="U9" s="20"/>
      <c r="V9" s="20"/>
      <c r="W9" s="20"/>
      <c r="X9" s="20"/>
      <c r="Y9" s="20"/>
      <c r="Z9" s="20"/>
    </row>
    <row r="10" spans="1:26" ht="1.5" customHeight="1">
      <c r="A10" s="159"/>
      <c r="B10" s="39"/>
      <c r="C10" s="39"/>
      <c r="D10" s="39"/>
      <c r="E10" s="39"/>
      <c r="F10" s="39"/>
      <c r="G10" s="39"/>
      <c r="H10" s="39"/>
      <c r="I10" s="28"/>
      <c r="J10" s="20"/>
      <c r="K10" s="20"/>
      <c r="L10" s="20"/>
      <c r="M10" s="20"/>
      <c r="N10" s="20"/>
      <c r="O10" s="20"/>
      <c r="P10" s="20"/>
      <c r="Q10" s="20"/>
      <c r="R10" s="20"/>
      <c r="S10" s="20"/>
      <c r="T10" s="20"/>
      <c r="U10" s="20"/>
      <c r="V10" s="20"/>
      <c r="W10" s="20"/>
      <c r="X10" s="20"/>
      <c r="Y10" s="20"/>
      <c r="Z10" s="20"/>
    </row>
    <row r="11" spans="1:26" ht="1.5" customHeight="1">
      <c r="A11" s="159"/>
      <c r="B11" s="39"/>
      <c r="C11" s="39"/>
      <c r="D11" s="39"/>
      <c r="E11" s="39"/>
      <c r="F11" s="39"/>
      <c r="G11" s="39"/>
      <c r="H11" s="39"/>
      <c r="I11" s="28"/>
      <c r="J11" s="20"/>
      <c r="K11" s="20"/>
      <c r="L11" s="20"/>
      <c r="M11" s="20"/>
      <c r="N11" s="20"/>
      <c r="O11" s="20"/>
      <c r="P11" s="20"/>
      <c r="Q11" s="20"/>
      <c r="R11" s="20"/>
      <c r="S11" s="20"/>
      <c r="T11" s="20"/>
      <c r="U11" s="20"/>
      <c r="V11" s="20"/>
      <c r="W11" s="20"/>
      <c r="X11" s="20"/>
      <c r="Y11" s="20"/>
      <c r="Z11" s="20"/>
    </row>
    <row r="12" spans="1:26" ht="1.5" customHeight="1">
      <c r="A12" s="159"/>
      <c r="B12" s="39"/>
      <c r="C12" s="39"/>
      <c r="D12" s="39"/>
      <c r="E12" s="39"/>
      <c r="F12" s="39"/>
      <c r="G12" s="39"/>
      <c r="H12" s="39"/>
      <c r="I12" s="28"/>
      <c r="J12" s="20"/>
      <c r="K12" s="20"/>
      <c r="L12" s="20"/>
      <c r="M12" s="20"/>
      <c r="N12" s="20"/>
      <c r="O12" s="20"/>
      <c r="P12" s="20"/>
      <c r="Q12" s="20"/>
      <c r="R12" s="20"/>
      <c r="S12" s="20"/>
      <c r="T12" s="20"/>
      <c r="U12" s="20"/>
      <c r="V12" s="20"/>
      <c r="W12" s="20"/>
      <c r="X12" s="20"/>
      <c r="Y12" s="20"/>
      <c r="Z12" s="20"/>
    </row>
    <row r="13" spans="1:26" ht="1.5" customHeight="1">
      <c r="A13" s="159"/>
      <c r="B13" s="39"/>
      <c r="C13" s="39"/>
      <c r="D13" s="39"/>
      <c r="E13" s="39"/>
      <c r="F13" s="39"/>
      <c r="G13" s="39"/>
      <c r="H13" s="39"/>
      <c r="I13" s="28"/>
      <c r="J13" s="20"/>
      <c r="K13" s="20"/>
      <c r="L13" s="20"/>
      <c r="M13" s="20"/>
      <c r="N13" s="20"/>
      <c r="O13" s="20"/>
      <c r="P13" s="20"/>
      <c r="Q13" s="20"/>
      <c r="R13" s="20"/>
      <c r="S13" s="20"/>
      <c r="T13" s="20"/>
      <c r="U13" s="20"/>
      <c r="V13" s="20"/>
      <c r="W13" s="20"/>
      <c r="X13" s="20"/>
      <c r="Y13" s="20"/>
      <c r="Z13" s="20"/>
    </row>
    <row r="14" spans="1:26" ht="1.5" customHeight="1">
      <c r="A14" s="159"/>
      <c r="B14" s="39"/>
      <c r="C14" s="39"/>
      <c r="D14" s="39"/>
      <c r="E14" s="39"/>
      <c r="F14" s="39"/>
      <c r="G14" s="39"/>
      <c r="H14" s="39"/>
      <c r="I14" s="28"/>
      <c r="J14" s="20"/>
      <c r="K14" s="20"/>
      <c r="L14" s="20"/>
      <c r="M14" s="20"/>
      <c r="N14" s="20"/>
      <c r="O14" s="20"/>
      <c r="P14" s="20"/>
      <c r="Q14" s="20"/>
      <c r="R14" s="20"/>
      <c r="S14" s="20"/>
      <c r="T14" s="20"/>
      <c r="U14" s="20"/>
      <c r="V14" s="20"/>
      <c r="W14" s="20"/>
      <c r="X14" s="20"/>
      <c r="Y14" s="20"/>
      <c r="Z14" s="20"/>
    </row>
    <row r="15" spans="1:26" ht="1.5" customHeight="1">
      <c r="A15" s="159"/>
      <c r="B15" s="39"/>
      <c r="C15" s="39"/>
      <c r="D15" s="39"/>
      <c r="E15" s="39"/>
      <c r="F15" s="39"/>
      <c r="G15" s="39"/>
      <c r="H15" s="39"/>
      <c r="I15" s="28"/>
      <c r="J15" s="20"/>
      <c r="K15" s="20"/>
      <c r="L15" s="20"/>
      <c r="M15" s="20"/>
      <c r="N15" s="20"/>
      <c r="O15" s="20"/>
      <c r="P15" s="20"/>
      <c r="Q15" s="20"/>
      <c r="R15" s="20"/>
      <c r="S15" s="20"/>
      <c r="T15" s="20"/>
      <c r="U15" s="20"/>
      <c r="V15" s="20"/>
      <c r="W15" s="20"/>
      <c r="X15" s="20"/>
      <c r="Y15" s="20"/>
      <c r="Z15" s="20"/>
    </row>
    <row r="16" spans="1:26" ht="1.5" customHeight="1">
      <c r="A16" s="159"/>
      <c r="B16" s="39"/>
      <c r="C16" s="39"/>
      <c r="D16" s="39"/>
      <c r="E16" s="39"/>
      <c r="F16" s="39"/>
      <c r="G16" s="39"/>
      <c r="H16" s="39"/>
      <c r="I16" s="28"/>
      <c r="J16" s="20"/>
      <c r="K16" s="20"/>
      <c r="L16" s="20"/>
      <c r="M16" s="20"/>
      <c r="N16" s="20"/>
      <c r="O16" s="20"/>
      <c r="P16" s="20"/>
      <c r="Q16" s="20"/>
      <c r="R16" s="20"/>
      <c r="S16" s="20"/>
      <c r="T16" s="20"/>
      <c r="U16" s="20"/>
      <c r="V16" s="20"/>
      <c r="W16" s="20"/>
      <c r="X16" s="20"/>
      <c r="Y16" s="20"/>
      <c r="Z16" s="20"/>
    </row>
    <row r="17" spans="1:26" ht="1.5" customHeight="1">
      <c r="A17" s="159"/>
      <c r="B17" s="39"/>
      <c r="C17" s="39"/>
      <c r="D17" s="39"/>
      <c r="E17" s="39"/>
      <c r="F17" s="39"/>
      <c r="G17" s="39"/>
      <c r="H17" s="39"/>
      <c r="I17" s="28"/>
      <c r="J17" s="20"/>
      <c r="K17" s="20"/>
      <c r="L17" s="20"/>
      <c r="M17" s="20"/>
      <c r="N17" s="20"/>
      <c r="O17" s="20"/>
      <c r="P17" s="20"/>
      <c r="Q17" s="20"/>
      <c r="R17" s="20"/>
      <c r="S17" s="20"/>
      <c r="T17" s="20"/>
      <c r="U17" s="20"/>
      <c r="V17" s="20"/>
      <c r="W17" s="20"/>
      <c r="X17" s="20"/>
      <c r="Y17" s="20"/>
      <c r="Z17" s="20"/>
    </row>
    <row r="18" spans="1:26" ht="1.5" customHeight="1">
      <c r="A18" s="159"/>
      <c r="B18" s="39"/>
      <c r="C18" s="39"/>
      <c r="D18" s="39"/>
      <c r="E18" s="39"/>
      <c r="F18" s="39"/>
      <c r="G18" s="39"/>
      <c r="H18" s="39"/>
      <c r="I18" s="28"/>
      <c r="J18" s="20"/>
      <c r="K18" s="20"/>
      <c r="L18" s="20"/>
      <c r="M18" s="20"/>
      <c r="N18" s="20"/>
      <c r="O18" s="20"/>
      <c r="P18" s="20"/>
      <c r="Q18" s="20"/>
      <c r="R18" s="20"/>
      <c r="S18" s="20"/>
      <c r="T18" s="20"/>
      <c r="U18" s="20"/>
      <c r="V18" s="20"/>
      <c r="W18" s="20"/>
      <c r="X18" s="20"/>
      <c r="Y18" s="20"/>
      <c r="Z18" s="20"/>
    </row>
    <row r="19" spans="1:26" ht="1.5" customHeight="1">
      <c r="A19" s="159"/>
      <c r="B19" s="39"/>
      <c r="C19" s="39"/>
      <c r="D19" s="39"/>
      <c r="E19" s="39"/>
      <c r="F19" s="39"/>
      <c r="G19" s="39"/>
      <c r="H19" s="39"/>
      <c r="I19" s="28"/>
      <c r="J19" s="20"/>
      <c r="K19" s="20"/>
      <c r="L19" s="20"/>
      <c r="M19" s="20"/>
      <c r="N19" s="20"/>
      <c r="O19" s="20"/>
      <c r="P19" s="20"/>
      <c r="Q19" s="20"/>
      <c r="R19" s="20"/>
      <c r="S19" s="20"/>
      <c r="T19" s="20"/>
      <c r="U19" s="20"/>
      <c r="V19" s="20"/>
      <c r="W19" s="20"/>
      <c r="X19" s="20"/>
      <c r="Y19" s="20"/>
      <c r="Z19" s="20"/>
    </row>
    <row r="20" spans="1:26" ht="1.5" customHeight="1">
      <c r="A20" s="159"/>
      <c r="B20" s="39"/>
      <c r="C20" s="39"/>
      <c r="D20" s="39"/>
      <c r="E20" s="39"/>
      <c r="F20" s="39"/>
      <c r="G20" s="39"/>
      <c r="H20" s="39"/>
      <c r="I20" s="28"/>
      <c r="J20" s="20"/>
      <c r="K20" s="20"/>
      <c r="L20" s="20"/>
      <c r="M20" s="20"/>
      <c r="N20" s="20"/>
      <c r="O20" s="20"/>
      <c r="P20" s="20"/>
      <c r="Q20" s="20"/>
      <c r="R20" s="20"/>
      <c r="S20" s="20"/>
      <c r="T20" s="20"/>
      <c r="U20" s="20"/>
      <c r="V20" s="20"/>
      <c r="W20" s="20"/>
      <c r="X20" s="20"/>
      <c r="Y20" s="20"/>
      <c r="Z20" s="20"/>
    </row>
    <row r="21" spans="1:26" ht="1.5" customHeight="1">
      <c r="A21" s="159"/>
      <c r="B21" s="39"/>
      <c r="C21" s="39"/>
      <c r="D21" s="39"/>
      <c r="E21" s="39"/>
      <c r="F21" s="39"/>
      <c r="G21" s="39"/>
      <c r="H21" s="39"/>
      <c r="I21" s="28"/>
      <c r="J21" s="20"/>
      <c r="K21" s="20"/>
      <c r="L21" s="20"/>
      <c r="M21" s="20"/>
      <c r="N21" s="20"/>
      <c r="O21" s="20"/>
      <c r="P21" s="20"/>
      <c r="Q21" s="20"/>
      <c r="R21" s="20"/>
      <c r="S21" s="20"/>
      <c r="T21" s="20"/>
      <c r="U21" s="20"/>
      <c r="V21" s="20"/>
      <c r="W21" s="20"/>
      <c r="X21" s="20"/>
      <c r="Y21" s="20"/>
      <c r="Z21" s="20"/>
    </row>
    <row r="22" spans="1:26" ht="36" customHeight="1">
      <c r="A22" s="286" t="s">
        <v>33</v>
      </c>
      <c r="B22" s="272"/>
      <c r="C22" s="160" t="s">
        <v>357</v>
      </c>
      <c r="D22" s="160" t="s">
        <v>358</v>
      </c>
      <c r="E22" s="160" t="s">
        <v>359</v>
      </c>
      <c r="F22" s="160" t="s">
        <v>360</v>
      </c>
      <c r="G22" s="48" t="s">
        <v>361</v>
      </c>
      <c r="H22" s="160" t="s">
        <v>362</v>
      </c>
      <c r="I22" s="28"/>
      <c r="J22" s="28"/>
      <c r="K22" s="28"/>
      <c r="L22" s="28"/>
      <c r="M22" s="28"/>
      <c r="N22" s="28"/>
      <c r="O22" s="28"/>
      <c r="P22" s="28"/>
      <c r="Q22" s="28"/>
      <c r="R22" s="28"/>
      <c r="S22" s="28"/>
      <c r="T22" s="28"/>
      <c r="U22" s="28"/>
      <c r="V22" s="28"/>
      <c r="W22" s="28"/>
      <c r="X22" s="28"/>
      <c r="Y22" s="28"/>
      <c r="Z22" s="28"/>
    </row>
    <row r="23" spans="1:26" ht="63.75" customHeight="1">
      <c r="A23" s="30" t="s">
        <v>119</v>
      </c>
      <c r="B23" s="30" t="str">
        <f>VLOOKUP(A23,'HECVAT - Lite | Vendor Response'!A$33:B$112,2,FALSE)</f>
        <v>Have you undergone a SSAE 18 / SOC 2 audit?</v>
      </c>
      <c r="C23" s="161"/>
      <c r="D23" s="161"/>
      <c r="E23" s="162" t="s">
        <v>363</v>
      </c>
      <c r="F23" s="161"/>
      <c r="G23" s="163"/>
      <c r="H23" s="162" t="s">
        <v>364</v>
      </c>
      <c r="I23" s="28"/>
      <c r="J23" s="20"/>
      <c r="K23" s="20"/>
      <c r="L23" s="20"/>
      <c r="M23" s="20"/>
      <c r="N23" s="20"/>
      <c r="O23" s="20"/>
      <c r="P23" s="20"/>
      <c r="Q23" s="20"/>
      <c r="R23" s="20"/>
      <c r="S23" s="20"/>
      <c r="T23" s="20"/>
      <c r="U23" s="20"/>
      <c r="V23" s="20"/>
      <c r="W23" s="20"/>
      <c r="X23" s="20"/>
      <c r="Y23" s="20"/>
      <c r="Z23" s="20"/>
    </row>
    <row r="24" spans="1:26" ht="48" customHeight="1">
      <c r="A24" s="30" t="s">
        <v>120</v>
      </c>
      <c r="B24" s="30" t="str">
        <f>VLOOKUP(A24,'HECVAT - Lite | Vendor Response'!A$33:B$112,2,FALSE)</f>
        <v>Have you completed the Cloud Security Alliance (CSA) CAIQ?</v>
      </c>
      <c r="C24" s="161"/>
      <c r="D24" s="161"/>
      <c r="E24" s="162" t="s">
        <v>363</v>
      </c>
      <c r="F24" s="161"/>
      <c r="G24" s="163"/>
      <c r="H24" s="162" t="s">
        <v>365</v>
      </c>
      <c r="I24" s="28"/>
      <c r="J24" s="20"/>
      <c r="K24" s="20"/>
      <c r="L24" s="20"/>
      <c r="M24" s="20"/>
      <c r="N24" s="20"/>
      <c r="O24" s="20"/>
      <c r="P24" s="20"/>
      <c r="Q24" s="20"/>
      <c r="R24" s="20"/>
      <c r="S24" s="20"/>
      <c r="T24" s="20"/>
      <c r="U24" s="20"/>
      <c r="V24" s="20"/>
      <c r="W24" s="20"/>
      <c r="X24" s="20"/>
      <c r="Y24" s="20"/>
      <c r="Z24" s="20"/>
    </row>
    <row r="25" spans="1:26" ht="48" customHeight="1">
      <c r="A25" s="30" t="s">
        <v>121</v>
      </c>
      <c r="B25" s="30" t="str">
        <f>VLOOKUP(A25,'HECVAT - Lite | Vendor Response'!A$33:B$112,2,FALSE)</f>
        <v>Have you received the Cloud Security Alliance STAR certification?</v>
      </c>
      <c r="C25" s="161"/>
      <c r="D25" s="161"/>
      <c r="E25" s="162" t="s">
        <v>363</v>
      </c>
      <c r="F25" s="161"/>
      <c r="G25" s="163"/>
      <c r="H25" s="162" t="s">
        <v>365</v>
      </c>
      <c r="I25" s="28"/>
      <c r="J25" s="20"/>
      <c r="K25" s="20"/>
      <c r="L25" s="20"/>
      <c r="M25" s="20"/>
      <c r="N25" s="20"/>
      <c r="O25" s="20"/>
      <c r="P25" s="20"/>
      <c r="Q25" s="20"/>
      <c r="R25" s="20"/>
      <c r="S25" s="20"/>
      <c r="T25" s="20"/>
      <c r="U25" s="20"/>
      <c r="V25" s="20"/>
      <c r="W25" s="20"/>
      <c r="X25" s="20"/>
      <c r="Y25" s="20"/>
      <c r="Z25" s="20"/>
    </row>
    <row r="26" spans="1:26" ht="63.75" customHeight="1">
      <c r="A26" s="30" t="s">
        <v>122</v>
      </c>
      <c r="B26" s="30" t="str">
        <f>VLOOKUP(A26,'HECVAT - Lite | Vendor Response'!A$33:B$112,2,FALSE)</f>
        <v>Do you conform with a specific industry standard security framework? (e.g., NIST Cybersecurity Framework, CIS Controls, ISO 27001, etc.)</v>
      </c>
      <c r="C26" s="161"/>
      <c r="D26" s="161"/>
      <c r="E26" s="162" t="s">
        <v>366</v>
      </c>
      <c r="F26" s="161"/>
      <c r="G26" s="163"/>
      <c r="H26" s="162" t="s">
        <v>364</v>
      </c>
      <c r="I26" s="28"/>
      <c r="J26" s="20"/>
      <c r="K26" s="20"/>
      <c r="L26" s="20"/>
      <c r="M26" s="20"/>
      <c r="N26" s="20"/>
      <c r="O26" s="20"/>
      <c r="P26" s="20"/>
      <c r="Q26" s="20"/>
      <c r="R26" s="20"/>
      <c r="S26" s="20"/>
      <c r="T26" s="20"/>
      <c r="U26" s="20"/>
      <c r="V26" s="20"/>
      <c r="W26" s="20"/>
      <c r="X26" s="20"/>
      <c r="Y26" s="20"/>
      <c r="Z26" s="20"/>
    </row>
    <row r="27" spans="1:26" ht="48" customHeight="1">
      <c r="A27" s="30" t="s">
        <v>124</v>
      </c>
      <c r="B27" s="30" t="str">
        <f>VLOOKUP(A27,'HECVAT - Lite | Vendor Response'!A$33:B$112,2,FALSE)</f>
        <v>Can the systems that hold the institution's data be compliant with NIST SP 800-171 and/or CMMC Level 2 standards?</v>
      </c>
      <c r="C27" s="161"/>
      <c r="D27" s="161"/>
      <c r="E27" s="162" t="s">
        <v>366</v>
      </c>
      <c r="F27" s="161"/>
      <c r="G27" s="163"/>
      <c r="H27" s="162" t="s">
        <v>364</v>
      </c>
      <c r="I27" s="28"/>
      <c r="J27" s="20"/>
      <c r="K27" s="20"/>
      <c r="L27" s="20"/>
      <c r="M27" s="20"/>
      <c r="N27" s="20"/>
      <c r="O27" s="20"/>
      <c r="P27" s="20"/>
      <c r="Q27" s="20"/>
      <c r="R27" s="20"/>
      <c r="S27" s="20"/>
      <c r="T27" s="20"/>
      <c r="U27" s="20"/>
      <c r="V27" s="20"/>
      <c r="W27" s="20"/>
      <c r="X27" s="20"/>
      <c r="Y27" s="20"/>
      <c r="Z27" s="20"/>
    </row>
    <row r="28" spans="1:26" ht="48" customHeight="1">
      <c r="A28" s="30" t="s">
        <v>125</v>
      </c>
      <c r="B28" s="30" t="str">
        <f>VLOOKUP(A28,'HECVAT - Lite | Vendor Response'!A$33:B$112,2,FALSE)</f>
        <v>Can you provide overall system and/or application architecture diagrams including a full description of the data flow for all components of the system?</v>
      </c>
      <c r="C28" s="161"/>
      <c r="D28" s="162" t="s">
        <v>367</v>
      </c>
      <c r="E28" s="162" t="s">
        <v>368</v>
      </c>
      <c r="F28" s="162" t="s">
        <v>369</v>
      </c>
      <c r="G28" s="164" t="s">
        <v>369</v>
      </c>
      <c r="H28" s="162" t="s">
        <v>364</v>
      </c>
      <c r="I28" s="28"/>
      <c r="J28" s="20"/>
      <c r="K28" s="20"/>
      <c r="L28" s="20"/>
      <c r="M28" s="20"/>
      <c r="N28" s="20"/>
      <c r="O28" s="20"/>
      <c r="P28" s="20"/>
      <c r="Q28" s="20"/>
      <c r="R28" s="20"/>
      <c r="S28" s="20"/>
      <c r="T28" s="20"/>
      <c r="U28" s="20"/>
      <c r="V28" s="20"/>
      <c r="W28" s="20"/>
      <c r="X28" s="20"/>
      <c r="Y28" s="20"/>
      <c r="Z28" s="20"/>
    </row>
    <row r="29" spans="1:26" ht="36" customHeight="1">
      <c r="A29" s="286" t="s">
        <v>35</v>
      </c>
      <c r="B29" s="272"/>
      <c r="C29" s="160" t="str">
        <f>$C$22</f>
        <v>CIS Critical Security Controls v6.1</v>
      </c>
      <c r="D29" s="160" t="str">
        <f>$D$22</f>
        <v>HIPAA</v>
      </c>
      <c r="E29" s="160" t="str">
        <f>$E$22</f>
        <v>ISO 27002:2013</v>
      </c>
      <c r="F29" s="160" t="str">
        <f>$F$22</f>
        <v>NIST Cybersecurity Framework</v>
      </c>
      <c r="G29" s="48" t="str">
        <f>$G$22</f>
        <v>NIST SP 800-171r1</v>
      </c>
      <c r="H29" s="160" t="str">
        <f>$H$22</f>
        <v>NIST SP 800-53r4</v>
      </c>
      <c r="I29" s="28"/>
      <c r="J29" s="28"/>
      <c r="K29" s="28"/>
      <c r="L29" s="28"/>
      <c r="M29" s="28"/>
      <c r="N29" s="28"/>
      <c r="O29" s="28"/>
      <c r="P29" s="28"/>
      <c r="Q29" s="28"/>
      <c r="R29" s="28"/>
      <c r="S29" s="28"/>
      <c r="T29" s="28"/>
      <c r="U29" s="28"/>
      <c r="V29" s="28"/>
      <c r="W29" s="28"/>
      <c r="X29" s="28"/>
      <c r="Y29" s="28"/>
      <c r="Z29" s="28"/>
    </row>
    <row r="30" spans="1:26" ht="54" customHeight="1">
      <c r="A30" s="30" t="s">
        <v>106</v>
      </c>
      <c r="B30" s="30" t="e">
        <f>VLOOKUP(A30,'HECVAT - Lite | Vendor Response'!A$33:B$112,2,FALSE)</f>
        <v>#N/A</v>
      </c>
      <c r="C30" s="161"/>
      <c r="D30" s="161"/>
      <c r="E30" s="161"/>
      <c r="F30" s="161"/>
      <c r="G30" s="163"/>
      <c r="H30" s="161"/>
      <c r="I30" s="28"/>
      <c r="J30" s="20"/>
      <c r="K30" s="20"/>
      <c r="L30" s="20"/>
      <c r="M30" s="20"/>
      <c r="N30" s="20"/>
      <c r="O30" s="20"/>
      <c r="P30" s="20"/>
      <c r="Q30" s="20"/>
      <c r="R30" s="20"/>
      <c r="S30" s="20"/>
      <c r="T30" s="20"/>
      <c r="U30" s="20"/>
      <c r="V30" s="20"/>
      <c r="W30" s="20"/>
      <c r="X30" s="20"/>
      <c r="Y30" s="20"/>
      <c r="Z30" s="20"/>
    </row>
    <row r="31" spans="1:26" ht="54" customHeight="1">
      <c r="A31" s="30" t="s">
        <v>108</v>
      </c>
      <c r="B31" s="30" t="e">
        <f>VLOOKUP(A31,'HECVAT - Lite | Vendor Response'!A$33:B$112,2,FALSE)</f>
        <v>#N/A</v>
      </c>
      <c r="C31" s="161"/>
      <c r="D31" s="161"/>
      <c r="E31" s="161"/>
      <c r="F31" s="161"/>
      <c r="G31" s="163"/>
      <c r="H31" s="161"/>
      <c r="I31" s="28"/>
      <c r="J31" s="20"/>
      <c r="K31" s="20"/>
      <c r="L31" s="20"/>
      <c r="M31" s="20"/>
      <c r="N31" s="20"/>
      <c r="O31" s="20"/>
      <c r="P31" s="20"/>
      <c r="Q31" s="20"/>
      <c r="R31" s="20"/>
      <c r="S31" s="20"/>
      <c r="T31" s="20"/>
      <c r="U31" s="20"/>
      <c r="V31" s="20"/>
      <c r="W31" s="20"/>
      <c r="X31" s="20"/>
      <c r="Y31" s="20"/>
      <c r="Z31" s="20"/>
    </row>
    <row r="32" spans="1:26" ht="54" customHeight="1">
      <c r="A32" s="30" t="s">
        <v>110</v>
      </c>
      <c r="B32" s="30" t="e">
        <f>VLOOKUP(A32,'HECVAT - Lite | Vendor Response'!A$33:B$112,2,FALSE)</f>
        <v>#N/A</v>
      </c>
      <c r="C32" s="161"/>
      <c r="D32" s="161"/>
      <c r="E32" s="162" t="s">
        <v>363</v>
      </c>
      <c r="F32" s="161"/>
      <c r="G32" s="163"/>
      <c r="H32" s="161"/>
      <c r="I32" s="28"/>
      <c r="J32" s="20"/>
      <c r="K32" s="20"/>
      <c r="L32" s="20"/>
      <c r="M32" s="20"/>
      <c r="N32" s="20"/>
      <c r="O32" s="20"/>
      <c r="P32" s="20"/>
      <c r="Q32" s="20"/>
      <c r="R32" s="20"/>
      <c r="S32" s="20"/>
      <c r="T32" s="20"/>
      <c r="U32" s="20"/>
      <c r="V32" s="20"/>
      <c r="W32" s="20"/>
      <c r="X32" s="20"/>
      <c r="Y32" s="20"/>
      <c r="Z32" s="20"/>
    </row>
    <row r="33" spans="1:26" ht="63.75" customHeight="1">
      <c r="A33" s="30" t="s">
        <v>112</v>
      </c>
      <c r="B33" s="30" t="e">
        <f>VLOOKUP(A33,'HECVAT - Lite | Vendor Response'!A$33:B$112,2,FALSE)</f>
        <v>#N/A</v>
      </c>
      <c r="C33" s="161"/>
      <c r="D33" s="161"/>
      <c r="E33" s="162" t="s">
        <v>370</v>
      </c>
      <c r="F33" s="161"/>
      <c r="G33" s="163"/>
      <c r="H33" s="161"/>
      <c r="I33" s="28"/>
      <c r="J33" s="20"/>
      <c r="K33" s="20"/>
      <c r="L33" s="20"/>
      <c r="M33" s="20"/>
      <c r="N33" s="20"/>
      <c r="O33" s="20"/>
      <c r="P33" s="20"/>
      <c r="Q33" s="20"/>
      <c r="R33" s="20"/>
      <c r="S33" s="20"/>
      <c r="T33" s="20"/>
      <c r="U33" s="20"/>
      <c r="V33" s="20"/>
      <c r="W33" s="20"/>
      <c r="X33" s="20"/>
      <c r="Y33" s="20"/>
      <c r="Z33" s="20"/>
    </row>
    <row r="34" spans="1:26" ht="54" customHeight="1">
      <c r="A34" s="30" t="s">
        <v>114</v>
      </c>
      <c r="B34" s="30" t="e">
        <f>VLOOKUP(A34,'HECVAT - Lite | Vendor Response'!A$33:B$112,2,FALSE)</f>
        <v>#N/A</v>
      </c>
      <c r="C34" s="161"/>
      <c r="D34" s="161"/>
      <c r="E34" s="162" t="s">
        <v>363</v>
      </c>
      <c r="F34" s="161"/>
      <c r="G34" s="163"/>
      <c r="H34" s="161"/>
      <c r="I34" s="28"/>
      <c r="J34" s="20"/>
      <c r="K34" s="20"/>
      <c r="L34" s="20"/>
      <c r="M34" s="20"/>
      <c r="N34" s="20"/>
      <c r="O34" s="20"/>
      <c r="P34" s="20"/>
      <c r="Q34" s="20"/>
      <c r="R34" s="20"/>
      <c r="S34" s="20"/>
      <c r="T34" s="20"/>
      <c r="U34" s="20"/>
      <c r="V34" s="20"/>
      <c r="W34" s="20"/>
      <c r="X34" s="20"/>
      <c r="Y34" s="20"/>
      <c r="Z34" s="20"/>
    </row>
    <row r="35" spans="1:26" ht="63.75" customHeight="1">
      <c r="A35" s="30" t="s">
        <v>115</v>
      </c>
      <c r="B35" s="30" t="e">
        <f>VLOOKUP(A35,'HECVAT - Lite | Vendor Response'!A$33:B$112,2,FALSE)</f>
        <v>#N/A</v>
      </c>
      <c r="C35" s="161"/>
      <c r="D35" s="161"/>
      <c r="E35" s="162" t="s">
        <v>371</v>
      </c>
      <c r="F35" s="161"/>
      <c r="G35" s="163"/>
      <c r="H35" s="162" t="s">
        <v>372</v>
      </c>
      <c r="I35" s="28"/>
      <c r="J35" s="20"/>
      <c r="K35" s="20"/>
      <c r="L35" s="20"/>
      <c r="M35" s="20"/>
      <c r="N35" s="20"/>
      <c r="O35" s="20"/>
      <c r="P35" s="20"/>
      <c r="Q35" s="20"/>
      <c r="R35" s="20"/>
      <c r="S35" s="20"/>
      <c r="T35" s="20"/>
      <c r="U35" s="20"/>
      <c r="V35" s="20"/>
      <c r="W35" s="20"/>
      <c r="X35" s="20"/>
      <c r="Y35" s="20"/>
      <c r="Z35" s="20"/>
    </row>
    <row r="36" spans="1:26" ht="82.5" customHeight="1">
      <c r="A36" s="30" t="s">
        <v>116</v>
      </c>
      <c r="B36" s="30" t="e">
        <f>VLOOKUP(A36,'HECVAT - Lite | Vendor Response'!A$33:B$112,2,FALSE)</f>
        <v>#N/A</v>
      </c>
      <c r="C36" s="161"/>
      <c r="D36" s="161"/>
      <c r="E36" s="162" t="s">
        <v>363</v>
      </c>
      <c r="F36" s="161"/>
      <c r="G36" s="163"/>
      <c r="H36" s="161"/>
      <c r="I36" s="28"/>
      <c r="J36" s="20"/>
      <c r="K36" s="20"/>
      <c r="L36" s="20"/>
      <c r="M36" s="20"/>
      <c r="N36" s="20"/>
      <c r="O36" s="20"/>
      <c r="P36" s="20"/>
      <c r="Q36" s="20"/>
      <c r="R36" s="20"/>
      <c r="S36" s="20"/>
      <c r="T36" s="20"/>
      <c r="U36" s="20"/>
      <c r="V36" s="20"/>
      <c r="W36" s="20"/>
      <c r="X36" s="20"/>
      <c r="Y36" s="20"/>
      <c r="Z36" s="20"/>
    </row>
    <row r="37" spans="1:26" ht="46.5" customHeight="1">
      <c r="A37" s="286" t="s">
        <v>150</v>
      </c>
      <c r="B37" s="272"/>
      <c r="C37" s="160" t="str">
        <f>$C$22</f>
        <v>CIS Critical Security Controls v6.1</v>
      </c>
      <c r="D37" s="160" t="str">
        <f>$D$22</f>
        <v>HIPAA</v>
      </c>
      <c r="E37" s="160" t="str">
        <f>$E$22</f>
        <v>ISO 27002:2013</v>
      </c>
      <c r="F37" s="160" t="str">
        <f>$F$22</f>
        <v>NIST Cybersecurity Framework</v>
      </c>
      <c r="G37" s="48" t="str">
        <f>$G$22</f>
        <v>NIST SP 800-171r1</v>
      </c>
      <c r="H37" s="160" t="str">
        <f>$H$22</f>
        <v>NIST SP 800-53r4</v>
      </c>
      <c r="I37" s="28"/>
      <c r="J37" s="28"/>
      <c r="K37" s="28"/>
      <c r="L37" s="28"/>
      <c r="M37" s="28"/>
      <c r="N37" s="28"/>
      <c r="O37" s="28"/>
      <c r="P37" s="28"/>
      <c r="Q37" s="28"/>
      <c r="R37" s="28"/>
      <c r="S37" s="28"/>
      <c r="T37" s="28"/>
      <c r="U37" s="28"/>
      <c r="V37" s="28"/>
      <c r="W37" s="28"/>
      <c r="X37" s="28"/>
      <c r="Y37" s="28"/>
      <c r="Z37" s="28"/>
    </row>
    <row r="38" spans="1:26" ht="48.75" customHeight="1">
      <c r="A38" s="30" t="s">
        <v>151</v>
      </c>
      <c r="B38" s="30" t="str">
        <f>VLOOKUP(A38,'HECVAT - Lite | Vendor Response'!A$33:B$112,2,FALSE)</f>
        <v>Are access controls for institutional accounts based on structured rules, such as role-based access control (RBAC), attribute-based access control (ABAC), or policy-based access control (PBAC)?</v>
      </c>
      <c r="C38" s="162" t="s">
        <v>373</v>
      </c>
      <c r="D38" s="161"/>
      <c r="E38" s="162" t="s">
        <v>374</v>
      </c>
      <c r="F38" s="162" t="s">
        <v>375</v>
      </c>
      <c r="G38" s="164" t="s">
        <v>376</v>
      </c>
      <c r="H38" s="162" t="s">
        <v>377</v>
      </c>
      <c r="I38" s="28" t="s">
        <v>378</v>
      </c>
      <c r="J38" s="20"/>
      <c r="K38" s="20"/>
      <c r="L38" s="20"/>
      <c r="M38" s="20"/>
      <c r="N38" s="20"/>
      <c r="O38" s="20"/>
      <c r="P38" s="20"/>
      <c r="Q38" s="20"/>
      <c r="R38" s="20"/>
      <c r="S38" s="20"/>
      <c r="T38" s="20"/>
      <c r="U38" s="20"/>
      <c r="V38" s="20"/>
      <c r="W38" s="20"/>
      <c r="X38" s="20"/>
      <c r="Y38" s="20"/>
      <c r="Z38" s="20"/>
    </row>
    <row r="39" spans="1:26" ht="48" customHeight="1">
      <c r="A39" s="30" t="s">
        <v>153</v>
      </c>
      <c r="B39" s="30" t="str">
        <f>VLOOKUP(A39,'HECVAT - Lite | Vendor Response'!A$33:B$112,2,FALSE)</f>
        <v>Are access controls for staff within your organization based on structured rules, such as RBAC, ABAC, or PBAC?</v>
      </c>
      <c r="C39" s="162" t="s">
        <v>379</v>
      </c>
      <c r="D39" s="161"/>
      <c r="E39" s="162" t="s">
        <v>380</v>
      </c>
      <c r="F39" s="162" t="s">
        <v>381</v>
      </c>
      <c r="G39" s="164" t="s">
        <v>382</v>
      </c>
      <c r="H39" s="162" t="s">
        <v>383</v>
      </c>
      <c r="I39" s="28" t="s">
        <v>257</v>
      </c>
      <c r="J39" s="20"/>
      <c r="K39" s="20"/>
      <c r="L39" s="20"/>
      <c r="M39" s="20"/>
      <c r="N39" s="20"/>
      <c r="O39" s="20"/>
      <c r="P39" s="20"/>
      <c r="Q39" s="20"/>
      <c r="R39" s="20"/>
      <c r="S39" s="20"/>
      <c r="T39" s="20"/>
      <c r="U39" s="20"/>
      <c r="V39" s="20"/>
      <c r="W39" s="20"/>
      <c r="X39" s="20"/>
      <c r="Y39" s="20"/>
      <c r="Z39" s="20"/>
    </row>
    <row r="40" spans="1:26" ht="48" customHeight="1">
      <c r="A40" s="30" t="s">
        <v>154</v>
      </c>
      <c r="B40" s="30" t="str">
        <f>VLOOKUP(A40,'HECVAT - Lite | Vendor Response'!A$33:B$112,2,FALSE)</f>
        <v>Do you have a documented and currently implemented strategy for securing employee workstations when they work remotely (i.e., not in a trusted computing environment)?</v>
      </c>
      <c r="C40" s="162" t="s">
        <v>384</v>
      </c>
      <c r="D40" s="161"/>
      <c r="E40" s="162">
        <v>6.2</v>
      </c>
      <c r="F40" s="162" t="s">
        <v>385</v>
      </c>
      <c r="G40" s="164" t="s">
        <v>386</v>
      </c>
      <c r="H40" s="162" t="s">
        <v>387</v>
      </c>
      <c r="I40" s="28" t="s">
        <v>388</v>
      </c>
      <c r="J40" s="20"/>
      <c r="K40" s="20"/>
      <c r="L40" s="20"/>
      <c r="M40" s="20"/>
      <c r="N40" s="20"/>
      <c r="O40" s="20"/>
      <c r="P40" s="20"/>
      <c r="Q40" s="20"/>
      <c r="R40" s="20"/>
      <c r="S40" s="20"/>
      <c r="T40" s="20"/>
      <c r="U40" s="20"/>
      <c r="V40" s="20"/>
      <c r="W40" s="20"/>
      <c r="X40" s="20"/>
      <c r="Y40" s="20"/>
      <c r="Z40" s="20"/>
    </row>
    <row r="41" spans="1:26" ht="79.5" customHeight="1">
      <c r="A41" s="30" t="s">
        <v>155</v>
      </c>
      <c r="B41" s="30" t="str">
        <f>VLOOKUP(A41,'HECVAT - Lite | Vendor Response'!A$33:B$112,2,FALSE)</f>
        <v>Does the system provide data input validation and error messages?</v>
      </c>
      <c r="C41" s="162" t="s">
        <v>389</v>
      </c>
      <c r="D41" s="161"/>
      <c r="E41" s="162" t="s">
        <v>390</v>
      </c>
      <c r="F41" s="162" t="s">
        <v>391</v>
      </c>
      <c r="G41" s="163"/>
      <c r="H41" s="162" t="s">
        <v>392</v>
      </c>
      <c r="I41" s="28" t="s">
        <v>393</v>
      </c>
      <c r="J41" s="20"/>
      <c r="K41" s="20"/>
      <c r="L41" s="20"/>
      <c r="M41" s="20"/>
      <c r="N41" s="20"/>
      <c r="O41" s="20"/>
      <c r="P41" s="20"/>
      <c r="Q41" s="20"/>
      <c r="R41" s="20"/>
      <c r="S41" s="20"/>
      <c r="T41" s="20"/>
      <c r="U41" s="20"/>
      <c r="V41" s="20"/>
      <c r="W41" s="20"/>
      <c r="X41" s="20"/>
      <c r="Y41" s="20"/>
      <c r="Z41" s="20"/>
    </row>
    <row r="42" spans="1:26" ht="63" customHeight="1">
      <c r="A42" s="30" t="s">
        <v>157</v>
      </c>
      <c r="B42" s="30" t="str">
        <f>VLOOKUP(A42,'HECVAT - Lite | Vendor Response'!A$33:B$112,2,FALSE)</f>
        <v>Are you using a web application firewall (WAF)?</v>
      </c>
      <c r="C42" s="162" t="s">
        <v>379</v>
      </c>
      <c r="D42" s="161"/>
      <c r="E42" s="162" t="s">
        <v>394</v>
      </c>
      <c r="F42" s="162" t="s">
        <v>395</v>
      </c>
      <c r="G42" s="163"/>
      <c r="H42" s="161"/>
      <c r="I42" s="28" t="s">
        <v>396</v>
      </c>
      <c r="J42" s="20"/>
      <c r="K42" s="20"/>
      <c r="L42" s="20"/>
      <c r="M42" s="20"/>
      <c r="N42" s="20"/>
      <c r="O42" s="20"/>
      <c r="P42" s="20"/>
      <c r="Q42" s="20"/>
      <c r="R42" s="20"/>
      <c r="S42" s="20"/>
      <c r="T42" s="20"/>
      <c r="U42" s="20"/>
      <c r="V42" s="20"/>
      <c r="W42" s="20"/>
      <c r="X42" s="20"/>
      <c r="Y42" s="20"/>
      <c r="Z42" s="20"/>
    </row>
    <row r="43" spans="1:26" ht="36" customHeight="1">
      <c r="A43" s="30" t="s">
        <v>159</v>
      </c>
      <c r="B43" s="30" t="str">
        <f>VLOOKUP(A43,'HECVAT - Lite | Vendor Response'!A$33:B$112,2,FALSE)</f>
        <v>Do you have a process and implemented procedures for managing your software supply chain (e.g., libraries, repositories, frameworks, etc.)?</v>
      </c>
      <c r="C43" s="162" t="s">
        <v>384</v>
      </c>
      <c r="D43" s="161"/>
      <c r="E43" s="162" t="s">
        <v>394</v>
      </c>
      <c r="F43" s="161"/>
      <c r="G43" s="163"/>
      <c r="H43" s="162" t="s">
        <v>397</v>
      </c>
      <c r="I43" s="28" t="s">
        <v>398</v>
      </c>
      <c r="J43" s="20"/>
      <c r="K43" s="20"/>
      <c r="L43" s="20"/>
      <c r="M43" s="20"/>
      <c r="N43" s="20"/>
      <c r="O43" s="20"/>
      <c r="P43" s="20"/>
      <c r="Q43" s="20"/>
      <c r="R43" s="20"/>
      <c r="S43" s="20"/>
      <c r="T43" s="20"/>
      <c r="U43" s="20"/>
      <c r="V43" s="20"/>
      <c r="W43" s="20"/>
      <c r="X43" s="20"/>
      <c r="Y43" s="20"/>
      <c r="Z43" s="20"/>
    </row>
    <row r="44" spans="1:26" ht="46.5" customHeight="1">
      <c r="A44" s="286" t="s">
        <v>160</v>
      </c>
      <c r="B44" s="272"/>
      <c r="C44" s="160" t="str">
        <f>$C$22</f>
        <v>CIS Critical Security Controls v6.1</v>
      </c>
      <c r="D44" s="160" t="str">
        <f>$D$22</f>
        <v>HIPAA</v>
      </c>
      <c r="E44" s="160" t="str">
        <f>$E$22</f>
        <v>ISO 27002:2013</v>
      </c>
      <c r="F44" s="160" t="str">
        <f>$F$22</f>
        <v>NIST Cybersecurity Framework</v>
      </c>
      <c r="G44" s="48" t="str">
        <f>$G$22</f>
        <v>NIST SP 800-171r1</v>
      </c>
      <c r="H44" s="160" t="str">
        <f>$H$22</f>
        <v>NIST SP 800-53r4</v>
      </c>
      <c r="I44" s="28"/>
      <c r="J44" s="20"/>
      <c r="K44" s="20"/>
      <c r="L44" s="20"/>
      <c r="M44" s="20"/>
      <c r="N44" s="20"/>
      <c r="O44" s="20"/>
      <c r="P44" s="20"/>
      <c r="Q44" s="20"/>
      <c r="R44" s="20"/>
      <c r="S44" s="20"/>
      <c r="T44" s="20"/>
      <c r="U44" s="20"/>
      <c r="V44" s="20"/>
      <c r="W44" s="20"/>
      <c r="X44" s="20"/>
      <c r="Y44" s="20"/>
      <c r="Z44" s="20"/>
    </row>
    <row r="45" spans="1:26" ht="79.5" customHeight="1">
      <c r="A45" s="30" t="s">
        <v>161</v>
      </c>
      <c r="B45" s="30" t="str">
        <f>VLOOKUP(A45,'HECVAT - Lite | Vendor Response'!A$33:B$112,2,FALSE)</f>
        <v>Does your solution support single sign-on (SSO) protocols for user and administrator authentication?</v>
      </c>
      <c r="C45" s="162" t="s">
        <v>379</v>
      </c>
      <c r="D45" s="165"/>
      <c r="E45" s="162" t="s">
        <v>399</v>
      </c>
      <c r="F45" s="162" t="s">
        <v>400</v>
      </c>
      <c r="G45" s="164" t="s">
        <v>401</v>
      </c>
      <c r="H45" s="162" t="s">
        <v>402</v>
      </c>
      <c r="I45" s="154" t="s">
        <v>403</v>
      </c>
      <c r="J45" s="56"/>
      <c r="K45" s="56"/>
      <c r="L45" s="56"/>
      <c r="M45" s="56"/>
      <c r="N45" s="56"/>
      <c r="O45" s="56"/>
      <c r="P45" s="56"/>
      <c r="Q45" s="56"/>
      <c r="R45" s="56"/>
      <c r="S45" s="56"/>
      <c r="T45" s="57"/>
      <c r="U45" s="57"/>
      <c r="V45" s="57"/>
      <c r="W45" s="57"/>
      <c r="X45" s="57"/>
      <c r="Y45" s="57"/>
      <c r="Z45" s="57"/>
    </row>
    <row r="46" spans="1:26" ht="72" customHeight="1">
      <c r="A46" s="30" t="s">
        <v>162</v>
      </c>
      <c r="B46" s="30" t="str">
        <f>VLOOKUP(A46,'HECVAT - Lite | Vendor Response'!A$33:B$112,2,FALSE)</f>
        <v>Does your organization participate in InCommon or another eduGAIN-affiliated trust federation?</v>
      </c>
      <c r="C46" s="162" t="s">
        <v>379</v>
      </c>
      <c r="D46" s="165"/>
      <c r="E46" s="162" t="s">
        <v>404</v>
      </c>
      <c r="F46" s="162" t="s">
        <v>400</v>
      </c>
      <c r="G46" s="164" t="s">
        <v>405</v>
      </c>
      <c r="H46" s="162" t="s">
        <v>406</v>
      </c>
      <c r="I46" s="28" t="s">
        <v>262</v>
      </c>
      <c r="J46" s="20"/>
      <c r="K46" s="20"/>
      <c r="L46" s="20"/>
      <c r="M46" s="20"/>
      <c r="N46" s="20"/>
      <c r="O46" s="20"/>
      <c r="P46" s="20"/>
      <c r="Q46" s="20"/>
      <c r="R46" s="20"/>
      <c r="S46" s="20"/>
      <c r="T46" s="20"/>
      <c r="U46" s="20"/>
      <c r="V46" s="20"/>
      <c r="W46" s="20"/>
      <c r="X46" s="20"/>
      <c r="Y46" s="20"/>
      <c r="Z46" s="20"/>
    </row>
    <row r="47" spans="1:26" ht="63.75" customHeight="1">
      <c r="A47" s="30" t="s">
        <v>163</v>
      </c>
      <c r="B47" s="30" t="str">
        <f>VLOOKUP(A47,'HECVAT - Lite | Vendor Response'!A$33:B$112,2,FALSE)</f>
        <v>Does your application support integration with other authentication and authorization systems?</v>
      </c>
      <c r="C47" s="162" t="s">
        <v>379</v>
      </c>
      <c r="D47" s="165"/>
      <c r="E47" s="162" t="s">
        <v>407</v>
      </c>
      <c r="F47" s="162" t="s">
        <v>408</v>
      </c>
      <c r="G47" s="163"/>
      <c r="H47" s="161"/>
      <c r="I47" s="28" t="s">
        <v>264</v>
      </c>
      <c r="J47" s="20"/>
      <c r="K47" s="20"/>
      <c r="L47" s="20"/>
      <c r="M47" s="20"/>
      <c r="N47" s="20"/>
      <c r="O47" s="20"/>
      <c r="P47" s="20"/>
      <c r="Q47" s="20"/>
      <c r="R47" s="20"/>
      <c r="S47" s="20"/>
      <c r="T47" s="20"/>
      <c r="U47" s="20"/>
      <c r="V47" s="20"/>
      <c r="W47" s="20"/>
      <c r="X47" s="20"/>
      <c r="Y47" s="20"/>
      <c r="Z47" s="20"/>
    </row>
    <row r="48" spans="1:26" ht="63.75" customHeight="1">
      <c r="A48" s="30" t="s">
        <v>164</v>
      </c>
      <c r="B48" s="30" t="str">
        <f>VLOOKUP(A48,'HECVAT - Lite | Vendor Response'!A$33:B$112,2,FALSE)</f>
        <v>Does your solution support any of the following Web SSO standards? [e.g., SAML2 (with redirect flow), OIDC, CAS, or other]</v>
      </c>
      <c r="C48" s="162" t="s">
        <v>379</v>
      </c>
      <c r="D48" s="165"/>
      <c r="E48" s="162" t="s">
        <v>407</v>
      </c>
      <c r="F48" s="162" t="s">
        <v>408</v>
      </c>
      <c r="G48" s="163"/>
      <c r="H48" s="161"/>
      <c r="I48" s="28" t="s">
        <v>409</v>
      </c>
      <c r="J48" s="20"/>
      <c r="K48" s="20"/>
      <c r="L48" s="20"/>
      <c r="M48" s="20"/>
      <c r="N48" s="20"/>
      <c r="O48" s="20"/>
      <c r="P48" s="20"/>
      <c r="Q48" s="20"/>
      <c r="R48" s="20"/>
      <c r="S48" s="20"/>
      <c r="T48" s="20"/>
      <c r="U48" s="20"/>
      <c r="V48" s="20"/>
      <c r="W48" s="20"/>
      <c r="X48" s="20"/>
      <c r="Y48" s="20"/>
      <c r="Z48" s="20"/>
    </row>
    <row r="49" spans="1:26" ht="75" customHeight="1">
      <c r="A49" s="30" t="s">
        <v>165</v>
      </c>
      <c r="B49" s="30" t="str">
        <f>VLOOKUP(A49,'HECVAT - Lite | Vendor Response'!A$33:B$112,2,FALSE)</f>
        <v>Do you support differentiation between email address and user identifier?</v>
      </c>
      <c r="C49" s="162" t="s">
        <v>410</v>
      </c>
      <c r="D49" s="165"/>
      <c r="E49" s="162" t="s">
        <v>411</v>
      </c>
      <c r="F49" s="162" t="s">
        <v>412</v>
      </c>
      <c r="G49" s="164" t="s">
        <v>413</v>
      </c>
      <c r="H49" s="162" t="s">
        <v>414</v>
      </c>
      <c r="I49" s="28" t="s">
        <v>415</v>
      </c>
      <c r="J49" s="20"/>
      <c r="K49" s="20"/>
      <c r="L49" s="20"/>
      <c r="M49" s="20"/>
      <c r="N49" s="20"/>
      <c r="O49" s="20"/>
      <c r="P49" s="20"/>
      <c r="Q49" s="20"/>
      <c r="R49" s="20"/>
      <c r="S49" s="20"/>
      <c r="T49" s="20"/>
      <c r="U49" s="20"/>
      <c r="V49" s="20"/>
      <c r="W49" s="20"/>
      <c r="X49" s="20"/>
      <c r="Y49" s="20"/>
      <c r="Z49" s="20"/>
    </row>
    <row r="50" spans="1:26" ht="46.5" customHeight="1">
      <c r="A50" s="286" t="s">
        <v>416</v>
      </c>
      <c r="B50" s="272"/>
      <c r="C50" s="160" t="str">
        <f>$C$22</f>
        <v>CIS Critical Security Controls v6.1</v>
      </c>
      <c r="D50" s="160" t="str">
        <f>$D$22</f>
        <v>HIPAA</v>
      </c>
      <c r="E50" s="160" t="str">
        <f>$E$22</f>
        <v>ISO 27002:2013</v>
      </c>
      <c r="F50" s="160" t="str">
        <f>$F$22</f>
        <v>NIST Cybersecurity Framework</v>
      </c>
      <c r="G50" s="48" t="str">
        <f>$G$22</f>
        <v>NIST SP 800-171r1</v>
      </c>
      <c r="H50" s="160" t="str">
        <f>$H$22</f>
        <v>NIST SP 800-53r4</v>
      </c>
      <c r="I50" s="28"/>
      <c r="J50" s="20"/>
      <c r="K50" s="20"/>
      <c r="L50" s="20"/>
      <c r="M50" s="20"/>
      <c r="N50" s="20"/>
      <c r="O50" s="20"/>
      <c r="P50" s="20"/>
      <c r="Q50" s="20"/>
      <c r="R50" s="20"/>
      <c r="S50" s="20"/>
      <c r="T50" s="20"/>
      <c r="U50" s="20"/>
      <c r="V50" s="20"/>
      <c r="W50" s="20"/>
      <c r="X50" s="20"/>
      <c r="Y50" s="20"/>
      <c r="Z50" s="20"/>
    </row>
    <row r="51" spans="1:26" ht="64.5" customHeight="1">
      <c r="A51" s="30" t="s">
        <v>417</v>
      </c>
      <c r="B51" s="30" t="e">
        <f>VLOOKUP(A51,'HECVAT - Lite | Vendor Response'!A$33:B$112,2,FALSE)</f>
        <v>#N/A</v>
      </c>
      <c r="C51" s="162" t="s">
        <v>418</v>
      </c>
      <c r="D51" s="165"/>
      <c r="E51" s="162" t="s">
        <v>419</v>
      </c>
      <c r="F51" s="162" t="s">
        <v>420</v>
      </c>
      <c r="G51" s="164" t="s">
        <v>421</v>
      </c>
      <c r="H51" s="162" t="s">
        <v>422</v>
      </c>
      <c r="I51" s="28" t="s">
        <v>423</v>
      </c>
      <c r="J51" s="20"/>
      <c r="K51" s="20"/>
      <c r="L51" s="20"/>
      <c r="M51" s="20"/>
      <c r="N51" s="20"/>
      <c r="O51" s="20"/>
      <c r="P51" s="20"/>
      <c r="Q51" s="20"/>
      <c r="R51" s="20"/>
      <c r="S51" s="20"/>
      <c r="T51" s="20"/>
      <c r="U51" s="20"/>
      <c r="V51" s="20"/>
      <c r="W51" s="20"/>
      <c r="X51" s="20"/>
      <c r="Y51" s="20"/>
      <c r="Z51" s="20"/>
    </row>
    <row r="52" spans="1:26" ht="63" customHeight="1">
      <c r="A52" s="30" t="s">
        <v>312</v>
      </c>
      <c r="B52" s="30" t="e">
        <f>VLOOKUP(A52,'HECVAT - Lite | Vendor Response'!A$33:B$112,2,FALSE)</f>
        <v>#N/A</v>
      </c>
      <c r="C52" s="162" t="s">
        <v>418</v>
      </c>
      <c r="D52" s="165"/>
      <c r="E52" s="162" t="s">
        <v>424</v>
      </c>
      <c r="F52" s="162" t="s">
        <v>420</v>
      </c>
      <c r="G52" s="164" t="s">
        <v>421</v>
      </c>
      <c r="H52" s="162" t="s">
        <v>422</v>
      </c>
      <c r="I52" s="28" t="s">
        <v>268</v>
      </c>
      <c r="J52" s="20"/>
      <c r="K52" s="20"/>
      <c r="L52" s="20"/>
      <c r="M52" s="20"/>
      <c r="N52" s="20"/>
      <c r="O52" s="20"/>
      <c r="P52" s="20"/>
      <c r="Q52" s="20"/>
      <c r="R52" s="20"/>
      <c r="S52" s="20"/>
      <c r="T52" s="20"/>
      <c r="U52" s="20"/>
      <c r="V52" s="20"/>
      <c r="W52" s="20"/>
      <c r="X52" s="20"/>
      <c r="Y52" s="20"/>
      <c r="Z52" s="20"/>
    </row>
    <row r="53" spans="1:26" ht="64.5" customHeight="1">
      <c r="A53" s="30" t="s">
        <v>425</v>
      </c>
      <c r="B53" s="30" t="e">
        <f>VLOOKUP(A53,'HECVAT - Lite | Vendor Response'!A$33:B$112,2,FALSE)</f>
        <v>#N/A</v>
      </c>
      <c r="C53" s="162" t="s">
        <v>418</v>
      </c>
      <c r="D53" s="165"/>
      <c r="E53" s="162" t="s">
        <v>424</v>
      </c>
      <c r="F53" s="162" t="s">
        <v>420</v>
      </c>
      <c r="G53" s="164" t="s">
        <v>421</v>
      </c>
      <c r="H53" s="162" t="s">
        <v>422</v>
      </c>
      <c r="I53" s="28" t="s">
        <v>266</v>
      </c>
      <c r="J53" s="20"/>
      <c r="K53" s="20"/>
      <c r="L53" s="20"/>
      <c r="M53" s="20"/>
      <c r="N53" s="20"/>
      <c r="O53" s="20"/>
      <c r="P53" s="20"/>
      <c r="Q53" s="20"/>
      <c r="R53" s="20"/>
      <c r="S53" s="20"/>
      <c r="T53" s="20"/>
      <c r="U53" s="20"/>
      <c r="V53" s="20"/>
      <c r="W53" s="20"/>
      <c r="X53" s="20"/>
      <c r="Y53" s="20"/>
      <c r="Z53" s="20"/>
    </row>
    <row r="54" spans="1:26" ht="64.5" customHeight="1">
      <c r="A54" s="30" t="s">
        <v>426</v>
      </c>
      <c r="B54" s="30" t="e">
        <f>VLOOKUP(A54,'HECVAT - Lite | Vendor Response'!A$33:B$112,2,FALSE)</f>
        <v>#N/A</v>
      </c>
      <c r="C54" s="162" t="s">
        <v>418</v>
      </c>
      <c r="D54" s="165"/>
      <c r="E54" s="162" t="s">
        <v>427</v>
      </c>
      <c r="F54" s="162" t="s">
        <v>420</v>
      </c>
      <c r="G54" s="163"/>
      <c r="H54" s="162" t="s">
        <v>428</v>
      </c>
      <c r="I54" s="28" t="s">
        <v>269</v>
      </c>
      <c r="J54" s="20"/>
      <c r="K54" s="20"/>
      <c r="L54" s="20"/>
      <c r="M54" s="20"/>
      <c r="N54" s="20"/>
      <c r="O54" s="20"/>
      <c r="P54" s="20"/>
      <c r="Q54" s="20"/>
      <c r="R54" s="20"/>
      <c r="S54" s="20"/>
      <c r="T54" s="20"/>
      <c r="U54" s="20"/>
      <c r="V54" s="20"/>
      <c r="W54" s="20"/>
      <c r="X54" s="20"/>
      <c r="Y54" s="20"/>
      <c r="Z54" s="20"/>
    </row>
    <row r="55" spans="1:26" ht="48" customHeight="1">
      <c r="A55" s="286" t="s">
        <v>429</v>
      </c>
      <c r="B55" s="272"/>
      <c r="C55" s="160" t="str">
        <f>$C$22</f>
        <v>CIS Critical Security Controls v6.1</v>
      </c>
      <c r="D55" s="160" t="str">
        <f>$D$22</f>
        <v>HIPAA</v>
      </c>
      <c r="E55" s="160" t="str">
        <f>$E$22</f>
        <v>ISO 27002:2013</v>
      </c>
      <c r="F55" s="160" t="str">
        <f>$F$22</f>
        <v>NIST Cybersecurity Framework</v>
      </c>
      <c r="G55" s="48" t="str">
        <f>$G$22</f>
        <v>NIST SP 800-171r1</v>
      </c>
      <c r="H55" s="160" t="str">
        <f>$H$22</f>
        <v>NIST SP 800-53r4</v>
      </c>
      <c r="I55" s="28"/>
      <c r="J55" s="20"/>
      <c r="K55" s="20"/>
      <c r="L55" s="20"/>
      <c r="M55" s="20"/>
      <c r="N55" s="20"/>
      <c r="O55" s="20"/>
      <c r="P55" s="20"/>
      <c r="Q55" s="20"/>
      <c r="R55" s="20"/>
      <c r="S55" s="20"/>
      <c r="T55" s="20"/>
      <c r="U55" s="20"/>
      <c r="V55" s="20"/>
      <c r="W55" s="20"/>
      <c r="X55" s="20"/>
      <c r="Y55" s="20"/>
      <c r="Z55" s="20"/>
    </row>
    <row r="56" spans="1:26" ht="48" customHeight="1">
      <c r="A56" s="30" t="s">
        <v>430</v>
      </c>
      <c r="B56" s="30" t="e">
        <f>VLOOKUP(A56,'HECVAT - Lite | Vendor Response'!A$33:B$112,2,FALSE)</f>
        <v>#N/A</v>
      </c>
      <c r="C56" s="162" t="s">
        <v>418</v>
      </c>
      <c r="D56" s="165"/>
      <c r="E56" s="162" t="s">
        <v>431</v>
      </c>
      <c r="F56" s="162" t="s">
        <v>432</v>
      </c>
      <c r="G56" s="164" t="s">
        <v>433</v>
      </c>
      <c r="H56" s="162" t="s">
        <v>434</v>
      </c>
      <c r="I56" s="28" t="s">
        <v>270</v>
      </c>
      <c r="J56" s="20"/>
      <c r="K56" s="20"/>
      <c r="L56" s="20"/>
      <c r="M56" s="20"/>
      <c r="N56" s="20"/>
      <c r="O56" s="20"/>
      <c r="P56" s="20"/>
      <c r="Q56" s="20"/>
      <c r="R56" s="20"/>
      <c r="S56" s="20"/>
      <c r="T56" s="20"/>
      <c r="U56" s="20"/>
      <c r="V56" s="20"/>
      <c r="W56" s="20"/>
      <c r="X56" s="20"/>
      <c r="Y56" s="20"/>
      <c r="Z56" s="20"/>
    </row>
    <row r="57" spans="1:26" ht="64.5" customHeight="1">
      <c r="A57" s="30" t="s">
        <v>435</v>
      </c>
      <c r="B57" s="30" t="e">
        <f>VLOOKUP(A57,'HECVAT - Lite | Vendor Response'!A$33:B$112,2,FALSE)</f>
        <v>#N/A</v>
      </c>
      <c r="C57" s="162" t="s">
        <v>418</v>
      </c>
      <c r="D57" s="165"/>
      <c r="E57" s="162" t="s">
        <v>431</v>
      </c>
      <c r="F57" s="161"/>
      <c r="G57" s="163"/>
      <c r="H57" s="162" t="s">
        <v>434</v>
      </c>
      <c r="I57" s="28" t="s">
        <v>271</v>
      </c>
      <c r="J57" s="20"/>
      <c r="K57" s="20"/>
      <c r="L57" s="20"/>
      <c r="M57" s="20"/>
      <c r="N57" s="20"/>
      <c r="O57" s="20"/>
      <c r="P57" s="20"/>
      <c r="Q57" s="20"/>
      <c r="R57" s="20"/>
      <c r="S57" s="20"/>
      <c r="T57" s="20"/>
      <c r="U57" s="20"/>
      <c r="V57" s="20"/>
      <c r="W57" s="20"/>
      <c r="X57" s="20"/>
      <c r="Y57" s="20"/>
      <c r="Z57" s="20"/>
    </row>
    <row r="58" spans="1:26" ht="46.5" customHeight="1">
      <c r="A58" s="30" t="s">
        <v>436</v>
      </c>
      <c r="B58" s="30" t="e">
        <f>VLOOKUP(A58,'HECVAT - Lite | Vendor Response'!A$33:B$112,2,FALSE)</f>
        <v>#N/A</v>
      </c>
      <c r="C58" s="162" t="s">
        <v>437</v>
      </c>
      <c r="D58" s="162" t="s">
        <v>438</v>
      </c>
      <c r="E58" s="162" t="s">
        <v>439</v>
      </c>
      <c r="F58" s="161"/>
      <c r="G58" s="163"/>
      <c r="H58" s="162" t="s">
        <v>434</v>
      </c>
      <c r="I58" s="28" t="s">
        <v>272</v>
      </c>
      <c r="J58" s="20"/>
      <c r="K58" s="20"/>
      <c r="L58" s="20"/>
      <c r="M58" s="20"/>
      <c r="N58" s="20"/>
      <c r="O58" s="20"/>
      <c r="P58" s="20"/>
      <c r="Q58" s="20"/>
      <c r="R58" s="20"/>
      <c r="S58" s="20"/>
      <c r="T58" s="20"/>
      <c r="U58" s="20"/>
      <c r="V58" s="20"/>
      <c r="W58" s="20"/>
      <c r="X58" s="20"/>
      <c r="Y58" s="20"/>
      <c r="Z58" s="20"/>
    </row>
    <row r="59" spans="1:26" ht="46.5" customHeight="1">
      <c r="A59" s="30" t="s">
        <v>440</v>
      </c>
      <c r="B59" s="30" t="e">
        <f>VLOOKUP(A59,'HECVAT - Lite | Vendor Response'!A$33:B$112,2,FALSE)</f>
        <v>#N/A</v>
      </c>
      <c r="C59" s="162" t="s">
        <v>418</v>
      </c>
      <c r="D59" s="166"/>
      <c r="E59" s="162" t="s">
        <v>431</v>
      </c>
      <c r="F59" s="162" t="s">
        <v>432</v>
      </c>
      <c r="G59" s="163"/>
      <c r="H59" s="162" t="s">
        <v>434</v>
      </c>
      <c r="I59" s="28" t="s">
        <v>273</v>
      </c>
      <c r="J59" s="20"/>
      <c r="K59" s="20"/>
      <c r="L59" s="20"/>
      <c r="M59" s="20"/>
      <c r="N59" s="20"/>
      <c r="O59" s="20"/>
      <c r="P59" s="20"/>
      <c r="Q59" s="20"/>
      <c r="R59" s="20"/>
      <c r="S59" s="20"/>
      <c r="T59" s="20"/>
      <c r="U59" s="20"/>
      <c r="V59" s="20"/>
      <c r="W59" s="20"/>
      <c r="X59" s="20"/>
      <c r="Y59" s="20"/>
      <c r="Z59" s="20"/>
    </row>
    <row r="60" spans="1:26" ht="48" customHeight="1">
      <c r="A60" s="286" t="s">
        <v>177</v>
      </c>
      <c r="B60" s="272"/>
      <c r="C60" s="160" t="str">
        <f>$C$22</f>
        <v>CIS Critical Security Controls v6.1</v>
      </c>
      <c r="D60" s="160" t="str">
        <f>$D$22</f>
        <v>HIPAA</v>
      </c>
      <c r="E60" s="160" t="str">
        <f>$E$22</f>
        <v>ISO 27002:2013</v>
      </c>
      <c r="F60" s="160" t="str">
        <f>$F$22</f>
        <v>NIST Cybersecurity Framework</v>
      </c>
      <c r="G60" s="48" t="str">
        <f>$G$22</f>
        <v>NIST SP 800-171r1</v>
      </c>
      <c r="H60" s="160" t="str">
        <f>$H$22</f>
        <v>NIST SP 800-53r4</v>
      </c>
      <c r="I60" s="28"/>
      <c r="J60" s="20"/>
      <c r="K60" s="20"/>
      <c r="L60" s="20"/>
      <c r="M60" s="20"/>
      <c r="N60" s="20"/>
      <c r="O60" s="20"/>
      <c r="P60" s="20"/>
      <c r="Q60" s="20"/>
      <c r="R60" s="20"/>
      <c r="S60" s="20"/>
      <c r="T60" s="20"/>
      <c r="U60" s="20"/>
      <c r="V60" s="20"/>
      <c r="W60" s="20"/>
      <c r="X60" s="20"/>
      <c r="Y60" s="20"/>
      <c r="Z60" s="20"/>
    </row>
    <row r="61" spans="1:26" ht="48" customHeight="1">
      <c r="A61" s="30" t="s">
        <v>178</v>
      </c>
      <c r="B61" s="30" t="str">
        <f>VLOOKUP(A61,'HECVAT - Lite | Vendor Response'!A$33:B$112,2,FALSE)</f>
        <v>Does the environment provide for dedicated single-tenant capabilities? If not, describe how your product or environment separates data from different customers (e.g., logically, physically, single tenancy, multi-tenancy).</v>
      </c>
      <c r="C61" s="162" t="s">
        <v>384</v>
      </c>
      <c r="D61" s="161"/>
      <c r="E61" s="161"/>
      <c r="F61" s="162" t="s">
        <v>441</v>
      </c>
      <c r="G61" s="164" t="s">
        <v>442</v>
      </c>
      <c r="H61" s="162" t="s">
        <v>443</v>
      </c>
      <c r="I61" s="28" t="s">
        <v>444</v>
      </c>
      <c r="J61" s="20"/>
      <c r="K61" s="20"/>
      <c r="L61" s="20"/>
      <c r="M61" s="20"/>
      <c r="N61" s="20"/>
      <c r="O61" s="20"/>
      <c r="P61" s="20"/>
      <c r="Q61" s="20"/>
      <c r="R61" s="20"/>
      <c r="S61" s="20"/>
      <c r="T61" s="20"/>
      <c r="U61" s="20"/>
      <c r="V61" s="20"/>
      <c r="W61" s="20"/>
      <c r="X61" s="20"/>
      <c r="Y61" s="20"/>
      <c r="Z61" s="20"/>
    </row>
    <row r="62" spans="1:26" ht="64.5" customHeight="1">
      <c r="A62" s="30" t="s">
        <v>180</v>
      </c>
      <c r="B62" s="30" t="str">
        <f>VLOOKUP(A62,'HECVAT - Lite | Vendor Response'!A$33:B$112,2,FALSE)</f>
        <v>Is sensitive data encrypted, using secure protocols/algorithms, in transport? (e.g., system-to-client)</v>
      </c>
      <c r="C62" s="162" t="s">
        <v>437</v>
      </c>
      <c r="D62" s="167"/>
      <c r="E62" s="162" t="s">
        <v>445</v>
      </c>
      <c r="F62" s="162" t="s">
        <v>446</v>
      </c>
      <c r="G62" s="164" t="s">
        <v>447</v>
      </c>
      <c r="H62" s="162" t="s">
        <v>448</v>
      </c>
      <c r="I62" s="28" t="s">
        <v>276</v>
      </c>
      <c r="J62" s="20"/>
      <c r="K62" s="20"/>
      <c r="L62" s="20"/>
      <c r="M62" s="20"/>
      <c r="N62" s="20"/>
      <c r="O62" s="20"/>
      <c r="P62" s="20"/>
      <c r="Q62" s="20"/>
      <c r="R62" s="20"/>
      <c r="S62" s="20"/>
      <c r="T62" s="20"/>
      <c r="U62" s="20"/>
      <c r="V62" s="20"/>
      <c r="W62" s="20"/>
      <c r="X62" s="20"/>
      <c r="Y62" s="20"/>
      <c r="Z62" s="20"/>
    </row>
    <row r="63" spans="1:26" ht="64.5" customHeight="1">
      <c r="A63" s="58" t="s">
        <v>181</v>
      </c>
      <c r="B63" s="30" t="str">
        <f>VLOOKUP(A63,'HECVAT - Lite | Vendor Response'!A$33:B$112,2,FALSE)</f>
        <v>Is sensitive data encrypted, using secure protocols/algorithms, in storage? (e.g., disk encryption, at-rest, files, and within a running database)</v>
      </c>
      <c r="C63" s="96" t="s">
        <v>437</v>
      </c>
      <c r="D63" s="168"/>
      <c r="E63" s="96" t="s">
        <v>445</v>
      </c>
      <c r="F63" s="96" t="s">
        <v>449</v>
      </c>
      <c r="G63" s="96" t="s">
        <v>447</v>
      </c>
      <c r="H63" s="96" t="s">
        <v>448</v>
      </c>
      <c r="I63" s="169"/>
      <c r="J63" s="170"/>
      <c r="K63" s="170"/>
      <c r="L63" s="170"/>
      <c r="M63" s="170"/>
      <c r="N63" s="170"/>
      <c r="O63" s="170"/>
      <c r="P63" s="170"/>
      <c r="Q63" s="170"/>
      <c r="R63" s="170"/>
      <c r="S63" s="170"/>
      <c r="T63" s="170"/>
      <c r="U63" s="170"/>
      <c r="V63" s="170"/>
      <c r="W63" s="170"/>
      <c r="X63" s="170"/>
      <c r="Y63" s="170"/>
      <c r="Z63" s="170"/>
    </row>
    <row r="64" spans="1:26" ht="36" customHeight="1">
      <c r="A64" s="30" t="s">
        <v>182</v>
      </c>
      <c r="B64" s="30" t="str">
        <f>VLOOKUP(A64,'HECVAT - Lite | Vendor Response'!A$33:B$112,2,FALSE)</f>
        <v>Are involatile backup copies made according to predefined schedules and securely stored and protected?</v>
      </c>
      <c r="C64" s="162" t="s">
        <v>437</v>
      </c>
      <c r="D64" s="161"/>
      <c r="E64" s="162" t="s">
        <v>450</v>
      </c>
      <c r="F64" s="161"/>
      <c r="G64" s="164" t="s">
        <v>451</v>
      </c>
      <c r="H64" s="162" t="s">
        <v>452</v>
      </c>
      <c r="I64" s="28" t="s">
        <v>453</v>
      </c>
      <c r="J64" s="20"/>
      <c r="K64" s="20"/>
      <c r="L64" s="20"/>
      <c r="M64" s="20"/>
      <c r="N64" s="20"/>
      <c r="O64" s="20"/>
      <c r="P64" s="20"/>
      <c r="Q64" s="20"/>
      <c r="R64" s="20"/>
      <c r="S64" s="20"/>
      <c r="T64" s="20"/>
      <c r="U64" s="20"/>
      <c r="V64" s="20"/>
      <c r="W64" s="20"/>
      <c r="X64" s="20"/>
      <c r="Y64" s="20"/>
      <c r="Z64" s="20"/>
    </row>
    <row r="65" spans="1:26" ht="63.75" customHeight="1">
      <c r="A65" s="30" t="s">
        <v>183</v>
      </c>
      <c r="B65" s="30" t="str">
        <f>VLOOKUP(A65,'HECVAT - Lite | Vendor Response'!A$33:B$112,2,FALSE)</f>
        <v>Can the institution extract a full or partial backup of data?</v>
      </c>
      <c r="C65" s="162" t="s">
        <v>437</v>
      </c>
      <c r="D65" s="161"/>
      <c r="E65" s="162" t="s">
        <v>454</v>
      </c>
      <c r="F65" s="162" t="s">
        <v>455</v>
      </c>
      <c r="G65" s="164" t="s">
        <v>456</v>
      </c>
      <c r="H65" s="162" t="s">
        <v>457</v>
      </c>
      <c r="I65" s="28" t="s">
        <v>458</v>
      </c>
      <c r="J65" s="20"/>
      <c r="K65" s="20"/>
      <c r="L65" s="20"/>
      <c r="M65" s="20"/>
      <c r="N65" s="20"/>
      <c r="O65" s="20"/>
      <c r="P65" s="20"/>
      <c r="Q65" s="20"/>
      <c r="R65" s="20"/>
      <c r="S65" s="20"/>
      <c r="T65" s="20"/>
      <c r="U65" s="20"/>
      <c r="V65" s="20"/>
      <c r="W65" s="20"/>
      <c r="X65" s="20"/>
      <c r="Y65" s="20"/>
      <c r="Z65" s="20"/>
    </row>
    <row r="66" spans="1:26" ht="36" customHeight="1">
      <c r="A66" s="30" t="s">
        <v>184</v>
      </c>
      <c r="B66" s="30" t="str">
        <f>VLOOKUP(A66,'HECVAT - Lite | Vendor Response'!A$33:B$112,2,FALSE)</f>
        <v>Do you have a media handling process that is documented and currently implemented that meets established business needs and regulatory requirements, including end-of-life, repurposing, and data sanitization procedures?</v>
      </c>
      <c r="C66" s="162" t="s">
        <v>459</v>
      </c>
      <c r="D66" s="161"/>
      <c r="E66" s="162" t="s">
        <v>394</v>
      </c>
      <c r="F66" s="162" t="s">
        <v>375</v>
      </c>
      <c r="G66" s="163"/>
      <c r="H66" s="161"/>
      <c r="I66" s="28" t="s">
        <v>460</v>
      </c>
      <c r="J66" s="20"/>
      <c r="K66" s="20"/>
      <c r="L66" s="20"/>
      <c r="M66" s="20"/>
      <c r="N66" s="20"/>
      <c r="O66" s="20"/>
      <c r="P66" s="20"/>
      <c r="Q66" s="20"/>
      <c r="R66" s="20"/>
      <c r="S66" s="20"/>
      <c r="T66" s="20"/>
      <c r="U66" s="20"/>
      <c r="V66" s="20"/>
      <c r="W66" s="20"/>
      <c r="X66" s="20"/>
      <c r="Y66" s="20"/>
      <c r="Z66" s="20"/>
    </row>
    <row r="67" spans="1:26" ht="48" customHeight="1">
      <c r="A67" s="286" t="s">
        <v>461</v>
      </c>
      <c r="B67" s="272"/>
      <c r="C67" s="160" t="str">
        <f>$C$22</f>
        <v>CIS Critical Security Controls v6.1</v>
      </c>
      <c r="D67" s="160" t="str">
        <f>$D$22</f>
        <v>HIPAA</v>
      </c>
      <c r="E67" s="160" t="str">
        <f>$E$22</f>
        <v>ISO 27002:2013</v>
      </c>
      <c r="F67" s="160" t="str">
        <f>$F$22</f>
        <v>NIST Cybersecurity Framework</v>
      </c>
      <c r="G67" s="48" t="str">
        <f>$G$22</f>
        <v>NIST SP 800-171r1</v>
      </c>
      <c r="H67" s="160" t="str">
        <f>$H$22</f>
        <v>NIST SP 800-53r4</v>
      </c>
      <c r="I67" s="28"/>
      <c r="J67" s="20"/>
      <c r="K67" s="20"/>
      <c r="L67" s="20"/>
      <c r="M67" s="20"/>
      <c r="N67" s="20"/>
      <c r="O67" s="20"/>
      <c r="P67" s="20"/>
      <c r="Q67" s="20"/>
      <c r="R67" s="20"/>
      <c r="S67" s="20"/>
      <c r="T67" s="20"/>
      <c r="U67" s="20"/>
      <c r="V67" s="20"/>
      <c r="W67" s="20"/>
      <c r="X67" s="20"/>
      <c r="Y67" s="20"/>
      <c r="Z67" s="20"/>
    </row>
    <row r="68" spans="1:26" ht="64.5" customHeight="1">
      <c r="A68" s="30" t="s">
        <v>462</v>
      </c>
      <c r="B68" s="30" t="e">
        <f>VLOOKUP(A68,'HECVAT - Lite | Vendor Response'!A$33:B$112,2,FALSE)</f>
        <v>#N/A</v>
      </c>
      <c r="C68" s="162" t="s">
        <v>437</v>
      </c>
      <c r="D68" s="165"/>
      <c r="E68" s="162" t="s">
        <v>463</v>
      </c>
      <c r="F68" s="162" t="s">
        <v>449</v>
      </c>
      <c r="G68" s="163"/>
      <c r="H68" s="161"/>
      <c r="I68" s="28" t="s">
        <v>464</v>
      </c>
      <c r="J68" s="20"/>
      <c r="K68" s="20"/>
      <c r="L68" s="20"/>
      <c r="M68" s="20"/>
      <c r="N68" s="20"/>
      <c r="O68" s="20"/>
      <c r="P68" s="20"/>
      <c r="Q68" s="20"/>
      <c r="R68" s="20"/>
      <c r="S68" s="20"/>
      <c r="T68" s="20"/>
      <c r="U68" s="20"/>
      <c r="V68" s="20"/>
      <c r="W68" s="20"/>
      <c r="X68" s="20"/>
      <c r="Y68" s="20"/>
      <c r="Z68" s="20"/>
    </row>
    <row r="69" spans="1:26" ht="52.5" customHeight="1">
      <c r="A69" s="30" t="s">
        <v>465</v>
      </c>
      <c r="B69" s="30" t="e">
        <f>VLOOKUP(A69,'HECVAT - Lite | Vendor Response'!A$33:B$112,2,FALSE)</f>
        <v>#N/A</v>
      </c>
      <c r="C69" s="162" t="s">
        <v>437</v>
      </c>
      <c r="D69" s="165"/>
      <c r="E69" s="162" t="s">
        <v>463</v>
      </c>
      <c r="F69" s="162" t="s">
        <v>446</v>
      </c>
      <c r="G69" s="163"/>
      <c r="H69" s="161"/>
      <c r="I69" s="28" t="s">
        <v>466</v>
      </c>
      <c r="J69" s="20"/>
      <c r="K69" s="20"/>
      <c r="L69" s="20"/>
      <c r="M69" s="20"/>
      <c r="N69" s="20"/>
      <c r="O69" s="20"/>
      <c r="P69" s="20"/>
      <c r="Q69" s="20"/>
      <c r="R69" s="20"/>
      <c r="S69" s="20"/>
      <c r="T69" s="20"/>
      <c r="U69" s="20"/>
      <c r="V69" s="20"/>
      <c r="W69" s="20"/>
      <c r="X69" s="20"/>
      <c r="Y69" s="20"/>
      <c r="Z69" s="20"/>
    </row>
    <row r="70" spans="1:26" ht="48" customHeight="1">
      <c r="A70" s="286" t="s">
        <v>186</v>
      </c>
      <c r="B70" s="272"/>
      <c r="C70" s="160" t="str">
        <f>$C$22</f>
        <v>CIS Critical Security Controls v6.1</v>
      </c>
      <c r="D70" s="160" t="str">
        <f>$D$22</f>
        <v>HIPAA</v>
      </c>
      <c r="E70" s="160" t="str">
        <f>$E$22</f>
        <v>ISO 27002:2013</v>
      </c>
      <c r="F70" s="160" t="str">
        <f>$F$22</f>
        <v>NIST Cybersecurity Framework</v>
      </c>
      <c r="G70" s="48" t="str">
        <f>$G$22</f>
        <v>NIST SP 800-171r1</v>
      </c>
      <c r="H70" s="160" t="str">
        <f>$H$22</f>
        <v>NIST SP 800-53r4</v>
      </c>
      <c r="I70" s="28"/>
      <c r="J70" s="20"/>
      <c r="K70" s="20"/>
      <c r="L70" s="20"/>
      <c r="M70" s="20"/>
      <c r="N70" s="20"/>
      <c r="O70" s="20"/>
      <c r="P70" s="20"/>
      <c r="Q70" s="20"/>
      <c r="R70" s="20"/>
      <c r="S70" s="20"/>
      <c r="T70" s="20"/>
      <c r="U70" s="20"/>
      <c r="V70" s="20"/>
      <c r="W70" s="20"/>
      <c r="X70" s="20"/>
      <c r="Y70" s="20"/>
      <c r="Z70" s="20"/>
    </row>
    <row r="71" spans="1:26" ht="54" customHeight="1">
      <c r="A71" s="30" t="s">
        <v>187</v>
      </c>
      <c r="B71" s="30" t="str">
        <f>VLOOKUP(A71,'HECVAT - Lite | Vendor Response'!A$33:B$112,2,FALSE)</f>
        <v>Does your company manage the physical data center where the institution's data will reside?</v>
      </c>
      <c r="C71" s="162" t="s">
        <v>384</v>
      </c>
      <c r="D71" s="165"/>
      <c r="E71" s="162" t="s">
        <v>467</v>
      </c>
      <c r="F71" s="161"/>
      <c r="G71" s="171"/>
      <c r="H71" s="161"/>
      <c r="I71" s="28" t="s">
        <v>468</v>
      </c>
      <c r="J71" s="20"/>
      <c r="K71" s="20"/>
      <c r="L71" s="20"/>
      <c r="M71" s="20"/>
      <c r="N71" s="20"/>
      <c r="O71" s="20"/>
      <c r="P71" s="20"/>
      <c r="Q71" s="20"/>
      <c r="R71" s="20"/>
      <c r="S71" s="20"/>
      <c r="T71" s="20"/>
      <c r="U71" s="20"/>
      <c r="V71" s="20"/>
      <c r="W71" s="20"/>
      <c r="X71" s="20"/>
      <c r="Y71" s="20"/>
      <c r="Z71" s="20"/>
    </row>
    <row r="72" spans="1:26" ht="54" customHeight="1">
      <c r="A72" s="30" t="s">
        <v>189</v>
      </c>
      <c r="B72" s="30" t="str">
        <f>VLOOKUP(A72,'HECVAT - Lite | Vendor Response'!A$33:B$112,2,FALSE)</f>
        <v>Are you generally able to accomodate storing each institution's data within their geographic region?</v>
      </c>
      <c r="C72" s="162" t="s">
        <v>373</v>
      </c>
      <c r="D72" s="165"/>
      <c r="E72" s="162" t="s">
        <v>469</v>
      </c>
      <c r="F72" s="162" t="s">
        <v>441</v>
      </c>
      <c r="G72" s="163"/>
      <c r="H72" s="161"/>
      <c r="I72" s="28" t="s">
        <v>282</v>
      </c>
      <c r="J72" s="20"/>
      <c r="K72" s="20"/>
      <c r="L72" s="20"/>
      <c r="M72" s="20"/>
      <c r="N72" s="20"/>
      <c r="O72" s="20"/>
      <c r="P72" s="20"/>
      <c r="Q72" s="20"/>
      <c r="R72" s="20"/>
      <c r="S72" s="20"/>
      <c r="T72" s="20"/>
      <c r="U72" s="20"/>
      <c r="V72" s="20"/>
      <c r="W72" s="20"/>
      <c r="X72" s="20"/>
      <c r="Y72" s="20"/>
      <c r="Z72" s="20"/>
    </row>
    <row r="73" spans="1:26" ht="46.5" customHeight="1">
      <c r="A73" s="30" t="s">
        <v>190</v>
      </c>
      <c r="B73" s="30" t="str">
        <f>VLOOKUP(A73,'HECVAT - Lite | Vendor Response'!A$33:B$112,2,FALSE)</f>
        <v>Does the hosting provider have a SOC 2 Type 2 report available?</v>
      </c>
      <c r="C73" s="162" t="s">
        <v>437</v>
      </c>
      <c r="D73" s="165"/>
      <c r="E73" s="162" t="s">
        <v>469</v>
      </c>
      <c r="F73" s="161"/>
      <c r="G73" s="163"/>
      <c r="H73" s="161"/>
      <c r="I73" s="28" t="s">
        <v>280</v>
      </c>
      <c r="J73" s="20"/>
      <c r="K73" s="20"/>
      <c r="L73" s="20"/>
      <c r="M73" s="20"/>
      <c r="N73" s="20"/>
      <c r="O73" s="20"/>
      <c r="P73" s="20"/>
      <c r="Q73" s="20"/>
      <c r="R73" s="20"/>
      <c r="S73" s="20"/>
      <c r="T73" s="20"/>
      <c r="U73" s="20"/>
      <c r="V73" s="20"/>
      <c r="W73" s="20"/>
      <c r="X73" s="20"/>
      <c r="Y73" s="20"/>
      <c r="Z73" s="20"/>
    </row>
    <row r="74" spans="1:26" ht="48" customHeight="1">
      <c r="A74" s="30" t="s">
        <v>191</v>
      </c>
      <c r="B74" s="30" t="str">
        <f>VLOOKUP(A74,'HECVAT - Lite | Vendor Response'!A$33:B$112,2,FALSE)</f>
        <v>Does your organization have physical security controls and policies in place?</v>
      </c>
      <c r="C74" s="162" t="s">
        <v>373</v>
      </c>
      <c r="D74" s="165"/>
      <c r="E74" s="162" t="s">
        <v>470</v>
      </c>
      <c r="F74" s="162" t="s">
        <v>471</v>
      </c>
      <c r="G74" s="164" t="s">
        <v>472</v>
      </c>
      <c r="H74" s="161"/>
      <c r="I74" s="28" t="s">
        <v>283</v>
      </c>
      <c r="J74" s="20"/>
      <c r="K74" s="20"/>
      <c r="L74" s="20"/>
      <c r="M74" s="20"/>
      <c r="N74" s="20"/>
      <c r="O74" s="20"/>
      <c r="P74" s="20"/>
      <c r="Q74" s="20"/>
      <c r="R74" s="20"/>
      <c r="S74" s="20"/>
      <c r="T74" s="20"/>
      <c r="U74" s="20"/>
      <c r="V74" s="20"/>
      <c r="W74" s="20"/>
      <c r="X74" s="20"/>
      <c r="Y74" s="20"/>
      <c r="Z74" s="20"/>
    </row>
    <row r="75" spans="1:26" ht="48" customHeight="1">
      <c r="A75" s="286" t="s">
        <v>473</v>
      </c>
      <c r="B75" s="272"/>
      <c r="C75" s="160" t="str">
        <f>$C$22</f>
        <v>CIS Critical Security Controls v6.1</v>
      </c>
      <c r="D75" s="160" t="str">
        <f>$D$22</f>
        <v>HIPAA</v>
      </c>
      <c r="E75" s="160" t="str">
        <f>$E$22</f>
        <v>ISO 27002:2013</v>
      </c>
      <c r="F75" s="160" t="str">
        <f>$F$22</f>
        <v>NIST Cybersecurity Framework</v>
      </c>
      <c r="G75" s="48" t="str">
        <f>$G$22</f>
        <v>NIST SP 800-171r1</v>
      </c>
      <c r="H75" s="160" t="str">
        <f>$H$22</f>
        <v>NIST SP 800-53r4</v>
      </c>
      <c r="I75" s="28"/>
      <c r="J75" s="20"/>
      <c r="K75" s="20"/>
      <c r="L75" s="20"/>
      <c r="M75" s="20"/>
      <c r="N75" s="20"/>
      <c r="O75" s="20"/>
      <c r="P75" s="20"/>
      <c r="Q75" s="20"/>
      <c r="R75" s="20"/>
      <c r="S75" s="20"/>
      <c r="T75" s="20"/>
      <c r="U75" s="20"/>
      <c r="V75" s="20"/>
      <c r="W75" s="20"/>
      <c r="X75" s="20"/>
      <c r="Y75" s="20"/>
      <c r="Z75" s="20"/>
    </row>
    <row r="76" spans="1:26" ht="54" customHeight="1">
      <c r="A76" s="30" t="s">
        <v>474</v>
      </c>
      <c r="B76" s="30" t="e">
        <f>VLOOKUP(A76,'HECVAT - Lite | Vendor Response'!A$33:B$112,2,FALSE)</f>
        <v>#N/A</v>
      </c>
      <c r="C76" s="162" t="s">
        <v>418</v>
      </c>
      <c r="D76" s="165"/>
      <c r="E76" s="162" t="s">
        <v>419</v>
      </c>
      <c r="F76" s="162" t="s">
        <v>420</v>
      </c>
      <c r="G76" s="164" t="s">
        <v>421</v>
      </c>
      <c r="H76" s="162" t="s">
        <v>475</v>
      </c>
      <c r="I76" s="28" t="s">
        <v>476</v>
      </c>
      <c r="J76" s="20"/>
      <c r="K76" s="20"/>
      <c r="L76" s="20"/>
      <c r="M76" s="20"/>
      <c r="N76" s="20"/>
      <c r="O76" s="20"/>
      <c r="P76" s="20"/>
      <c r="Q76" s="20"/>
      <c r="R76" s="20"/>
      <c r="S76" s="20"/>
      <c r="T76" s="20"/>
      <c r="U76" s="20"/>
      <c r="V76" s="20"/>
      <c r="W76" s="20"/>
      <c r="X76" s="20"/>
      <c r="Y76" s="20"/>
      <c r="Z76" s="20"/>
    </row>
    <row r="77" spans="1:26" ht="36" customHeight="1">
      <c r="A77" s="30" t="s">
        <v>477</v>
      </c>
      <c r="B77" s="30" t="e">
        <f>VLOOKUP(A77,'HECVAT - Lite | Vendor Response'!A$33:B$112,2,FALSE)</f>
        <v>#N/A</v>
      </c>
      <c r="C77" s="162" t="s">
        <v>478</v>
      </c>
      <c r="D77" s="165"/>
      <c r="E77" s="162" t="s">
        <v>419</v>
      </c>
      <c r="F77" s="162" t="s">
        <v>420</v>
      </c>
      <c r="G77" s="163"/>
      <c r="H77" s="162" t="s">
        <v>475</v>
      </c>
      <c r="I77" s="28" t="s">
        <v>286</v>
      </c>
      <c r="J77" s="20"/>
      <c r="K77" s="20"/>
      <c r="L77" s="20"/>
      <c r="M77" s="20"/>
      <c r="N77" s="20"/>
      <c r="O77" s="20"/>
      <c r="P77" s="20"/>
      <c r="Q77" s="20"/>
      <c r="R77" s="20"/>
      <c r="S77" s="20"/>
      <c r="T77" s="20"/>
      <c r="U77" s="20"/>
      <c r="V77" s="20"/>
      <c r="W77" s="20"/>
      <c r="X77" s="20"/>
      <c r="Y77" s="20"/>
      <c r="Z77" s="20"/>
    </row>
    <row r="78" spans="1:26" ht="48" customHeight="1">
      <c r="A78" s="30" t="s">
        <v>479</v>
      </c>
      <c r="B78" s="30" t="e">
        <f>VLOOKUP(A78,'HECVAT - Lite | Vendor Response'!A$33:B$112,2,FALSE)</f>
        <v>#N/A</v>
      </c>
      <c r="C78" s="162" t="s">
        <v>418</v>
      </c>
      <c r="D78" s="165"/>
      <c r="E78" s="162" t="s">
        <v>419</v>
      </c>
      <c r="F78" s="162" t="s">
        <v>420</v>
      </c>
      <c r="G78" s="164" t="s">
        <v>421</v>
      </c>
      <c r="H78" s="162" t="s">
        <v>475</v>
      </c>
      <c r="I78" s="28" t="s">
        <v>284</v>
      </c>
      <c r="J78" s="20"/>
      <c r="K78" s="20"/>
      <c r="L78" s="20"/>
      <c r="M78" s="20"/>
      <c r="N78" s="20"/>
      <c r="O78" s="20"/>
      <c r="P78" s="20"/>
      <c r="Q78" s="20"/>
      <c r="R78" s="20"/>
      <c r="S78" s="20"/>
      <c r="T78" s="20"/>
      <c r="U78" s="20"/>
      <c r="V78" s="20"/>
      <c r="W78" s="20"/>
      <c r="X78" s="20"/>
      <c r="Y78" s="20"/>
      <c r="Z78" s="20"/>
    </row>
    <row r="79" spans="1:26" ht="48" customHeight="1">
      <c r="A79" s="286" t="s">
        <v>480</v>
      </c>
      <c r="B79" s="272"/>
      <c r="C79" s="160" t="str">
        <f>$C$22</f>
        <v>CIS Critical Security Controls v6.1</v>
      </c>
      <c r="D79" s="160" t="str">
        <f>$D$22</f>
        <v>HIPAA</v>
      </c>
      <c r="E79" s="160" t="str">
        <f>$E$22</f>
        <v>ISO 27002:2013</v>
      </c>
      <c r="F79" s="160" t="str">
        <f>$F$22</f>
        <v>NIST Cybersecurity Framework</v>
      </c>
      <c r="G79" s="48" t="str">
        <f>$G$22</f>
        <v>NIST SP 800-171r1</v>
      </c>
      <c r="H79" s="160" t="str">
        <f>$H$22</f>
        <v>NIST SP 800-53r4</v>
      </c>
      <c r="I79" s="28"/>
      <c r="J79" s="20"/>
      <c r="K79" s="20"/>
      <c r="L79" s="20"/>
      <c r="M79" s="20"/>
      <c r="N79" s="20"/>
      <c r="O79" s="20"/>
      <c r="P79" s="20"/>
      <c r="Q79" s="20"/>
      <c r="R79" s="20"/>
      <c r="S79" s="20"/>
      <c r="T79" s="20"/>
      <c r="U79" s="20"/>
      <c r="V79" s="20"/>
      <c r="W79" s="20"/>
      <c r="X79" s="20"/>
      <c r="Y79" s="20"/>
      <c r="Z79" s="20"/>
    </row>
    <row r="80" spans="1:26" ht="46.5" customHeight="1">
      <c r="A80" s="30" t="s">
        <v>481</v>
      </c>
      <c r="B80" s="30" t="e">
        <f>VLOOKUP(A80,'HECVAT - Lite | Vendor Response'!A$33:B$112,2,FALSE)</f>
        <v>#N/A</v>
      </c>
      <c r="C80" s="162" t="s">
        <v>482</v>
      </c>
      <c r="D80" s="165"/>
      <c r="E80" s="162" t="s">
        <v>483</v>
      </c>
      <c r="F80" s="162" t="s">
        <v>484</v>
      </c>
      <c r="G80" s="163"/>
      <c r="H80" s="161"/>
      <c r="I80" s="28" t="s">
        <v>289</v>
      </c>
      <c r="J80" s="20"/>
      <c r="K80" s="20"/>
      <c r="L80" s="20"/>
      <c r="M80" s="20"/>
      <c r="N80" s="20"/>
      <c r="O80" s="20"/>
      <c r="P80" s="20"/>
      <c r="Q80" s="20"/>
      <c r="R80" s="20"/>
      <c r="S80" s="20"/>
      <c r="T80" s="20"/>
      <c r="U80" s="20"/>
      <c r="V80" s="20"/>
      <c r="W80" s="20"/>
      <c r="X80" s="20"/>
      <c r="Y80" s="20"/>
      <c r="Z80" s="20"/>
    </row>
    <row r="81" spans="1:26" ht="46.5" customHeight="1">
      <c r="A81" s="30" t="s">
        <v>485</v>
      </c>
      <c r="B81" s="30" t="e">
        <f>VLOOKUP(A81,'HECVAT - Lite | Vendor Response'!A$33:B$112,2,FALSE)</f>
        <v>#N/A</v>
      </c>
      <c r="C81" s="162" t="s">
        <v>482</v>
      </c>
      <c r="D81" s="165"/>
      <c r="E81" s="162" t="s">
        <v>431</v>
      </c>
      <c r="F81" s="162" t="s">
        <v>486</v>
      </c>
      <c r="G81" s="163"/>
      <c r="H81" s="161"/>
      <c r="I81" s="28" t="s">
        <v>290</v>
      </c>
      <c r="J81" s="20"/>
      <c r="K81" s="20"/>
      <c r="L81" s="20"/>
      <c r="M81" s="20"/>
      <c r="N81" s="20"/>
      <c r="O81" s="20"/>
      <c r="P81" s="20"/>
      <c r="Q81" s="20"/>
      <c r="R81" s="20"/>
      <c r="S81" s="20"/>
      <c r="T81" s="20"/>
      <c r="U81" s="20"/>
      <c r="V81" s="20"/>
      <c r="W81" s="20"/>
      <c r="X81" s="20"/>
      <c r="Y81" s="20"/>
      <c r="Z81" s="20"/>
    </row>
    <row r="82" spans="1:26" ht="46.5" customHeight="1">
      <c r="A82" s="30" t="s">
        <v>487</v>
      </c>
      <c r="B82" s="30" t="e">
        <f>VLOOKUP(A82,'HECVAT - Lite | Vendor Response'!A$33:B$112,2,FALSE)</f>
        <v>#N/A</v>
      </c>
      <c r="C82" s="162" t="s">
        <v>488</v>
      </c>
      <c r="D82" s="165"/>
      <c r="E82" s="162" t="s">
        <v>489</v>
      </c>
      <c r="F82" s="161"/>
      <c r="G82" s="164" t="s">
        <v>490</v>
      </c>
      <c r="H82" s="162" t="s">
        <v>491</v>
      </c>
      <c r="I82" s="28" t="s">
        <v>291</v>
      </c>
      <c r="J82" s="20"/>
      <c r="K82" s="20"/>
      <c r="L82" s="20"/>
      <c r="M82" s="20"/>
      <c r="N82" s="20"/>
      <c r="O82" s="20"/>
      <c r="P82" s="20"/>
      <c r="Q82" s="20"/>
      <c r="R82" s="20"/>
      <c r="S82" s="20"/>
      <c r="T82" s="20"/>
      <c r="U82" s="20"/>
      <c r="V82" s="20"/>
      <c r="W82" s="20"/>
      <c r="X82" s="20"/>
      <c r="Y82" s="20"/>
      <c r="Z82" s="20"/>
    </row>
    <row r="83" spans="1:26" ht="48" customHeight="1">
      <c r="A83" s="30" t="s">
        <v>492</v>
      </c>
      <c r="B83" s="30" t="e">
        <f>VLOOKUP(A83,'HECVAT - Lite | Vendor Response'!A$33:B$112,2,FALSE)</f>
        <v>#N/A</v>
      </c>
      <c r="C83" s="162" t="s">
        <v>488</v>
      </c>
      <c r="D83" s="165"/>
      <c r="E83" s="162" t="s">
        <v>489</v>
      </c>
      <c r="F83" s="162" t="s">
        <v>493</v>
      </c>
      <c r="G83" s="164" t="s">
        <v>490</v>
      </c>
      <c r="H83" s="162" t="s">
        <v>494</v>
      </c>
      <c r="I83" s="28" t="s">
        <v>292</v>
      </c>
      <c r="J83" s="20"/>
      <c r="K83" s="20"/>
      <c r="L83" s="20"/>
      <c r="M83" s="20"/>
      <c r="N83" s="20"/>
      <c r="O83" s="20"/>
      <c r="P83" s="20"/>
      <c r="Q83" s="20"/>
      <c r="R83" s="20"/>
      <c r="S83" s="20"/>
      <c r="T83" s="20"/>
      <c r="U83" s="20"/>
      <c r="V83" s="20"/>
      <c r="W83" s="20"/>
      <c r="X83" s="20"/>
      <c r="Y83" s="20"/>
      <c r="Z83" s="20"/>
    </row>
    <row r="84" spans="1:26" ht="48" customHeight="1">
      <c r="A84" s="286" t="s">
        <v>495</v>
      </c>
      <c r="B84" s="272"/>
      <c r="C84" s="160" t="str">
        <f>$C$22</f>
        <v>CIS Critical Security Controls v6.1</v>
      </c>
      <c r="D84" s="160" t="str">
        <f>$D$22</f>
        <v>HIPAA</v>
      </c>
      <c r="E84" s="160" t="str">
        <f>$E$22</f>
        <v>ISO 27002:2013</v>
      </c>
      <c r="F84" s="160" t="str">
        <f>$F$22</f>
        <v>NIST Cybersecurity Framework</v>
      </c>
      <c r="G84" s="48" t="str">
        <f>$G$22</f>
        <v>NIST SP 800-171r1</v>
      </c>
      <c r="H84" s="160" t="str">
        <f>$H$22</f>
        <v>NIST SP 800-53r4</v>
      </c>
      <c r="I84" s="28"/>
      <c r="J84" s="20"/>
      <c r="K84" s="20"/>
      <c r="L84" s="20"/>
      <c r="M84" s="20"/>
      <c r="N84" s="20"/>
      <c r="O84" s="20"/>
      <c r="P84" s="20"/>
      <c r="Q84" s="20"/>
      <c r="R84" s="20"/>
      <c r="S84" s="20"/>
      <c r="T84" s="20"/>
      <c r="U84" s="20"/>
      <c r="V84" s="20"/>
      <c r="W84" s="20"/>
      <c r="X84" s="20"/>
      <c r="Y84" s="20"/>
      <c r="Z84" s="20"/>
    </row>
    <row r="85" spans="1:26" ht="46.5" customHeight="1">
      <c r="A85" s="30" t="s">
        <v>496</v>
      </c>
      <c r="B85" s="30" t="e">
        <f>VLOOKUP(A85,'HECVAT - Lite | Vendor Response'!A$33:B$112,2,FALSE)</f>
        <v>#N/A</v>
      </c>
      <c r="C85" s="162" t="s">
        <v>497</v>
      </c>
      <c r="D85" s="166"/>
      <c r="E85" s="162" t="s">
        <v>469</v>
      </c>
      <c r="F85" s="162" t="s">
        <v>498</v>
      </c>
      <c r="G85" s="164" t="s">
        <v>499</v>
      </c>
      <c r="H85" s="162" t="s">
        <v>500</v>
      </c>
      <c r="I85" s="28" t="s">
        <v>501</v>
      </c>
      <c r="J85" s="20"/>
      <c r="K85" s="20"/>
      <c r="L85" s="20"/>
      <c r="M85" s="20"/>
      <c r="N85" s="20"/>
      <c r="O85" s="20"/>
      <c r="P85" s="20"/>
      <c r="Q85" s="20"/>
      <c r="R85" s="20"/>
      <c r="S85" s="20"/>
      <c r="T85" s="20"/>
      <c r="U85" s="20"/>
      <c r="V85" s="20"/>
      <c r="W85" s="20"/>
      <c r="X85" s="20"/>
      <c r="Y85" s="20"/>
      <c r="Z85" s="20"/>
    </row>
    <row r="86" spans="1:26" ht="46.5" customHeight="1">
      <c r="A86" s="30" t="s">
        <v>502</v>
      </c>
      <c r="B86" s="30" t="e">
        <f>VLOOKUP(A86,'HECVAT - Lite | Vendor Response'!A$33:B$112,2,FALSE)</f>
        <v>#N/A</v>
      </c>
      <c r="C86" s="162" t="s">
        <v>437</v>
      </c>
      <c r="D86" s="166"/>
      <c r="E86" s="162" t="s">
        <v>503</v>
      </c>
      <c r="F86" s="162" t="s">
        <v>504</v>
      </c>
      <c r="G86" s="164" t="s">
        <v>505</v>
      </c>
      <c r="H86" s="162" t="s">
        <v>506</v>
      </c>
      <c r="I86" s="28" t="s">
        <v>507</v>
      </c>
      <c r="J86" s="20"/>
      <c r="K86" s="20"/>
      <c r="L86" s="20"/>
      <c r="M86" s="20"/>
      <c r="N86" s="20"/>
      <c r="O86" s="20"/>
      <c r="P86" s="20"/>
      <c r="Q86" s="20"/>
      <c r="R86" s="20"/>
      <c r="S86" s="20"/>
      <c r="T86" s="20"/>
      <c r="U86" s="20"/>
      <c r="V86" s="20"/>
      <c r="W86" s="20"/>
      <c r="X86" s="20"/>
      <c r="Y86" s="20"/>
      <c r="Z86" s="20"/>
    </row>
    <row r="87" spans="1:26" ht="48" customHeight="1">
      <c r="A87" s="286" t="s">
        <v>210</v>
      </c>
      <c r="B87" s="272"/>
      <c r="C87" s="160" t="str">
        <f>$C$22</f>
        <v>CIS Critical Security Controls v6.1</v>
      </c>
      <c r="D87" s="160" t="str">
        <f>$D$22</f>
        <v>HIPAA</v>
      </c>
      <c r="E87" s="160" t="str">
        <f>$E$22</f>
        <v>ISO 27002:2013</v>
      </c>
      <c r="F87" s="160" t="str">
        <f>$F$22</f>
        <v>NIST Cybersecurity Framework</v>
      </c>
      <c r="G87" s="48" t="str">
        <f>$G$22</f>
        <v>NIST SP 800-171r1</v>
      </c>
      <c r="H87" s="160" t="str">
        <f>$H$22</f>
        <v>NIST SP 800-53r4</v>
      </c>
      <c r="I87" s="28"/>
      <c r="J87" s="20"/>
      <c r="K87" s="20"/>
      <c r="L87" s="20"/>
      <c r="M87" s="20"/>
      <c r="N87" s="20"/>
      <c r="O87" s="20"/>
      <c r="P87" s="20"/>
      <c r="Q87" s="20"/>
      <c r="R87" s="20"/>
      <c r="S87" s="20"/>
      <c r="T87" s="20"/>
      <c r="U87" s="20"/>
      <c r="V87" s="20"/>
      <c r="W87" s="20"/>
      <c r="X87" s="20"/>
      <c r="Y87" s="20"/>
      <c r="Z87" s="20"/>
    </row>
    <row r="88" spans="1:26" ht="46.5" customHeight="1">
      <c r="A88" s="30" t="s">
        <v>211</v>
      </c>
      <c r="B88" s="30" t="str">
        <f>VLOOKUP(A88,'HECVAT - Lite | Vendor Response'!A$33:B$112,2,FALSE)</f>
        <v>Can you share the organization chart, mission statement, and policies for your information security unit?</v>
      </c>
      <c r="C88" s="161"/>
      <c r="D88" s="161"/>
      <c r="E88" s="162" t="s">
        <v>508</v>
      </c>
      <c r="F88" s="162" t="s">
        <v>509</v>
      </c>
      <c r="G88" s="164" t="s">
        <v>510</v>
      </c>
      <c r="H88" s="162" t="s">
        <v>511</v>
      </c>
      <c r="I88" s="28" t="s">
        <v>512</v>
      </c>
      <c r="J88" s="20"/>
      <c r="K88" s="20"/>
      <c r="L88" s="20"/>
      <c r="M88" s="20"/>
      <c r="N88" s="20"/>
      <c r="O88" s="20"/>
      <c r="P88" s="20"/>
      <c r="Q88" s="20"/>
      <c r="R88" s="20"/>
      <c r="S88" s="20"/>
      <c r="T88" s="20"/>
      <c r="U88" s="20"/>
      <c r="V88" s="20"/>
      <c r="W88" s="20"/>
      <c r="X88" s="20"/>
      <c r="Y88" s="20"/>
      <c r="Z88" s="20"/>
    </row>
    <row r="89" spans="1:26" ht="46.5" customHeight="1">
      <c r="A89" s="30" t="s">
        <v>213</v>
      </c>
      <c r="B89" s="30" t="str">
        <f>VLOOKUP(A89,'HECVAT - Lite | Vendor Response'!A$33:B$112,2,FALSE)</f>
        <v>Are information security principles designed into the product lifecycle?</v>
      </c>
      <c r="C89" s="162" t="s">
        <v>513</v>
      </c>
      <c r="D89" s="161"/>
      <c r="E89" s="162" t="s">
        <v>371</v>
      </c>
      <c r="F89" s="162" t="s">
        <v>514</v>
      </c>
      <c r="G89" s="164" t="s">
        <v>515</v>
      </c>
      <c r="H89" s="162" t="s">
        <v>516</v>
      </c>
      <c r="I89" s="28" t="s">
        <v>295</v>
      </c>
      <c r="J89" s="20"/>
      <c r="K89" s="20"/>
      <c r="L89" s="20"/>
      <c r="M89" s="20"/>
      <c r="N89" s="20"/>
      <c r="O89" s="20"/>
      <c r="P89" s="20"/>
      <c r="Q89" s="20"/>
      <c r="R89" s="20"/>
      <c r="S89" s="20"/>
      <c r="T89" s="20"/>
      <c r="U89" s="20"/>
      <c r="V89" s="20"/>
      <c r="W89" s="20"/>
      <c r="X89" s="20"/>
      <c r="Y89" s="20"/>
      <c r="Z89" s="20"/>
    </row>
    <row r="90" spans="1:26" ht="46.5" customHeight="1">
      <c r="A90" s="30" t="s">
        <v>214</v>
      </c>
      <c r="B90" s="30" t="str">
        <f>VLOOKUP(A90,'HECVAT - Lite | Vendor Response'!A$33:B$112,2,FALSE)</f>
        <v>Do you have a documented information security policy?</v>
      </c>
      <c r="C90" s="162" t="s">
        <v>488</v>
      </c>
      <c r="D90" s="161"/>
      <c r="E90" s="162" t="s">
        <v>517</v>
      </c>
      <c r="F90" s="162" t="s">
        <v>420</v>
      </c>
      <c r="G90" s="164" t="s">
        <v>518</v>
      </c>
      <c r="H90" s="162" t="s">
        <v>519</v>
      </c>
      <c r="I90" s="28" t="s">
        <v>293</v>
      </c>
      <c r="J90" s="20"/>
      <c r="K90" s="20"/>
      <c r="L90" s="20"/>
      <c r="M90" s="20"/>
      <c r="N90" s="20"/>
      <c r="O90" s="20"/>
      <c r="P90" s="20"/>
      <c r="Q90" s="20"/>
      <c r="R90" s="20"/>
      <c r="S90" s="20"/>
      <c r="T90" s="20"/>
      <c r="U90" s="20"/>
      <c r="V90" s="20"/>
      <c r="W90" s="20"/>
      <c r="X90" s="20"/>
      <c r="Y90" s="20"/>
      <c r="Z90" s="20"/>
    </row>
    <row r="91" spans="1:26" ht="46.5" customHeight="1">
      <c r="A91" s="30" t="s">
        <v>520</v>
      </c>
      <c r="B91" s="30" t="e">
        <f>VLOOKUP(A91,'HECVAT - Lite | Vendor Response'!A$33:B$112,2,FALSE)</f>
        <v>#N/A</v>
      </c>
      <c r="C91" s="162" t="s">
        <v>521</v>
      </c>
      <c r="D91" s="162" t="s">
        <v>367</v>
      </c>
      <c r="E91" s="162" t="s">
        <v>508</v>
      </c>
      <c r="F91" s="162" t="s">
        <v>369</v>
      </c>
      <c r="G91" s="163"/>
      <c r="H91" s="162" t="s">
        <v>522</v>
      </c>
      <c r="I91" s="28" t="s">
        <v>294</v>
      </c>
      <c r="J91" s="20"/>
      <c r="K91" s="20"/>
      <c r="L91" s="20"/>
      <c r="M91" s="20"/>
      <c r="N91" s="20"/>
      <c r="O91" s="20"/>
      <c r="P91" s="20"/>
      <c r="Q91" s="20"/>
      <c r="R91" s="20"/>
      <c r="S91" s="20"/>
      <c r="T91" s="20"/>
      <c r="U91" s="20"/>
      <c r="V91" s="20"/>
      <c r="W91" s="20"/>
      <c r="X91" s="20"/>
      <c r="Y91" s="20"/>
      <c r="Z91" s="20"/>
    </row>
    <row r="92" spans="1:26" ht="48" customHeight="1">
      <c r="A92" s="286" t="s">
        <v>523</v>
      </c>
      <c r="B92" s="272"/>
      <c r="C92" s="160" t="str">
        <f>$C$22</f>
        <v>CIS Critical Security Controls v6.1</v>
      </c>
      <c r="D92" s="160" t="str">
        <f>$D$22</f>
        <v>HIPAA</v>
      </c>
      <c r="E92" s="160" t="str">
        <f>$E$22</f>
        <v>ISO 27002:2013</v>
      </c>
      <c r="F92" s="160" t="str">
        <f>$F$22</f>
        <v>NIST Cybersecurity Framework</v>
      </c>
      <c r="G92" s="48" t="str">
        <f>$G$22</f>
        <v>NIST SP 800-171r1</v>
      </c>
      <c r="H92" s="160" t="str">
        <f>$H$22</f>
        <v>NIST SP 800-53r4</v>
      </c>
      <c r="I92" s="28"/>
      <c r="J92" s="20"/>
      <c r="K92" s="20"/>
      <c r="L92" s="20"/>
      <c r="M92" s="20"/>
      <c r="N92" s="20"/>
      <c r="O92" s="20"/>
      <c r="P92" s="20"/>
      <c r="Q92" s="20"/>
      <c r="R92" s="20"/>
      <c r="S92" s="20"/>
      <c r="T92" s="20"/>
      <c r="U92" s="20"/>
      <c r="V92" s="20"/>
      <c r="W92" s="20"/>
      <c r="X92" s="20"/>
      <c r="Y92" s="20"/>
      <c r="Z92" s="20"/>
    </row>
    <row r="93" spans="1:26" ht="63.75" customHeight="1">
      <c r="A93" s="30" t="s">
        <v>172</v>
      </c>
      <c r="B93" s="30" t="str">
        <f>VLOOKUP(A93,'HECVAT - Lite | Vendor Response'!A$33:B$112,2,FALSE)</f>
        <v>Do you have a systems management and configuration strategy that encompasses servers, appliances, cloud services, applications, and mobile devices (company and employee owned)?</v>
      </c>
      <c r="C93" s="162" t="s">
        <v>384</v>
      </c>
      <c r="D93" s="161"/>
      <c r="E93" s="162" t="s">
        <v>483</v>
      </c>
      <c r="F93" s="162" t="s">
        <v>524</v>
      </c>
      <c r="G93" s="164" t="s">
        <v>525</v>
      </c>
      <c r="H93" s="162" t="s">
        <v>526</v>
      </c>
      <c r="I93" s="28" t="s">
        <v>296</v>
      </c>
      <c r="J93" s="20"/>
      <c r="K93" s="20"/>
      <c r="L93" s="20"/>
      <c r="M93" s="20"/>
      <c r="N93" s="20"/>
      <c r="O93" s="20"/>
      <c r="P93" s="20"/>
      <c r="Q93" s="20"/>
      <c r="R93" s="20"/>
      <c r="S93" s="20"/>
      <c r="T93" s="20"/>
      <c r="U93" s="20"/>
      <c r="V93" s="20"/>
      <c r="W93" s="20"/>
      <c r="X93" s="20"/>
      <c r="Y93" s="20"/>
      <c r="Z93" s="20"/>
    </row>
    <row r="94" spans="1:26" ht="63.75" customHeight="1">
      <c r="A94" s="30" t="s">
        <v>173</v>
      </c>
      <c r="B94" s="30" t="str">
        <f>VLOOKUP(A94,'HECVAT - Lite | Vendor Response'!A$33:B$112,2,FALSE)</f>
        <v>Will the institution be notified of major changes to your environment that could impact the institution's security posture?</v>
      </c>
      <c r="C94" s="162" t="s">
        <v>497</v>
      </c>
      <c r="D94" s="161"/>
      <c r="E94" s="162" t="s">
        <v>390</v>
      </c>
      <c r="F94" s="162" t="s">
        <v>527</v>
      </c>
      <c r="G94" s="164" t="s">
        <v>528</v>
      </c>
      <c r="H94" s="162" t="s">
        <v>529</v>
      </c>
      <c r="I94" s="28" t="s">
        <v>530</v>
      </c>
      <c r="J94" s="20"/>
      <c r="K94" s="20"/>
      <c r="L94" s="20"/>
      <c r="M94" s="20"/>
      <c r="N94" s="20"/>
      <c r="O94" s="20"/>
      <c r="P94" s="20"/>
      <c r="Q94" s="20"/>
      <c r="R94" s="20"/>
      <c r="S94" s="20"/>
      <c r="T94" s="20"/>
      <c r="U94" s="20"/>
      <c r="V94" s="20"/>
      <c r="W94" s="20"/>
      <c r="X94" s="20"/>
      <c r="Y94" s="20"/>
      <c r="Z94" s="20"/>
    </row>
    <row r="95" spans="1:26" ht="48" customHeight="1">
      <c r="A95" s="286" t="s">
        <v>531</v>
      </c>
      <c r="B95" s="272"/>
      <c r="C95" s="160" t="str">
        <f>$C$22</f>
        <v>CIS Critical Security Controls v6.1</v>
      </c>
      <c r="D95" s="160" t="str">
        <f>$D$22</f>
        <v>HIPAA</v>
      </c>
      <c r="E95" s="160" t="str">
        <f>$E$22</f>
        <v>ISO 27002:2013</v>
      </c>
      <c r="F95" s="160" t="str">
        <f>$F$22</f>
        <v>NIST Cybersecurity Framework</v>
      </c>
      <c r="G95" s="48" t="str">
        <f>$G$22</f>
        <v>NIST SP 800-171r1</v>
      </c>
      <c r="H95" s="160" t="str">
        <f>$H$22</f>
        <v>NIST SP 800-53r4</v>
      </c>
      <c r="I95" s="28"/>
      <c r="J95" s="20"/>
      <c r="K95" s="20"/>
      <c r="L95" s="20"/>
      <c r="M95" s="20"/>
      <c r="N95" s="20"/>
      <c r="O95" s="20"/>
      <c r="P95" s="20"/>
      <c r="Q95" s="20"/>
      <c r="R95" s="20"/>
      <c r="S95" s="20"/>
      <c r="T95" s="20"/>
      <c r="U95" s="20"/>
      <c r="V95" s="20"/>
      <c r="W95" s="20"/>
      <c r="X95" s="20"/>
      <c r="Y95" s="20"/>
      <c r="Z95" s="20"/>
    </row>
    <row r="96" spans="1:26" ht="63.75" customHeight="1">
      <c r="A96" s="30" t="s">
        <v>532</v>
      </c>
      <c r="B96" s="30" t="e">
        <f>VLOOKUP(A96,'HECVAT - Lite | Vendor Response'!A$33:B$112,2,FALSE)</f>
        <v>#N/A</v>
      </c>
      <c r="C96" s="162" t="s">
        <v>513</v>
      </c>
      <c r="D96" s="165"/>
      <c r="E96" s="162" t="s">
        <v>439</v>
      </c>
      <c r="F96" s="162" t="s">
        <v>533</v>
      </c>
      <c r="G96" s="164" t="s">
        <v>534</v>
      </c>
      <c r="H96" s="162" t="s">
        <v>535</v>
      </c>
      <c r="I96" s="28" t="s">
        <v>536</v>
      </c>
      <c r="J96" s="20"/>
      <c r="K96" s="20"/>
      <c r="L96" s="20"/>
      <c r="M96" s="20"/>
      <c r="N96" s="20"/>
      <c r="O96" s="20"/>
      <c r="P96" s="20"/>
      <c r="Q96" s="20"/>
      <c r="R96" s="20"/>
      <c r="S96" s="20"/>
      <c r="T96" s="20"/>
      <c r="U96" s="20"/>
      <c r="V96" s="20"/>
      <c r="W96" s="20"/>
      <c r="X96" s="20"/>
      <c r="Y96" s="20"/>
      <c r="Z96" s="20"/>
    </row>
    <row r="97" spans="1:26" ht="63.75" customHeight="1">
      <c r="A97" s="30" t="s">
        <v>537</v>
      </c>
      <c r="B97" s="30" t="e">
        <f>VLOOKUP(A97,'HECVAT - Lite | Vendor Response'!A$33:B$112,2,FALSE)</f>
        <v>#N/A</v>
      </c>
      <c r="C97" s="162" t="s">
        <v>513</v>
      </c>
      <c r="D97" s="165"/>
      <c r="E97" s="161"/>
      <c r="F97" s="162" t="s">
        <v>533</v>
      </c>
      <c r="G97" s="164" t="s">
        <v>534</v>
      </c>
      <c r="H97" s="162" t="s">
        <v>535</v>
      </c>
      <c r="I97" s="28" t="s">
        <v>297</v>
      </c>
      <c r="J97" s="20"/>
      <c r="K97" s="20"/>
      <c r="L97" s="20"/>
      <c r="M97" s="20"/>
      <c r="N97" s="20"/>
      <c r="O97" s="20"/>
      <c r="P97" s="20"/>
      <c r="Q97" s="20"/>
      <c r="R97" s="20"/>
      <c r="S97" s="20"/>
      <c r="T97" s="20"/>
      <c r="U97" s="20"/>
      <c r="V97" s="20"/>
      <c r="W97" s="20"/>
      <c r="X97" s="20"/>
      <c r="Y97" s="20"/>
      <c r="Z97" s="20"/>
    </row>
    <row r="98" spans="1:26" ht="15.75" customHeight="1">
      <c r="B98" s="20"/>
      <c r="C98" s="170"/>
      <c r="D98" s="70"/>
      <c r="E98" s="71"/>
      <c r="F98" s="170"/>
      <c r="G98" s="70"/>
      <c r="H98" s="172"/>
      <c r="I98" s="28"/>
      <c r="J98" s="20"/>
      <c r="K98" s="20"/>
      <c r="L98" s="20"/>
      <c r="M98" s="20"/>
      <c r="N98" s="20"/>
      <c r="O98" s="20"/>
      <c r="P98" s="20"/>
      <c r="Q98" s="20"/>
      <c r="R98" s="20"/>
      <c r="S98" s="20"/>
      <c r="T98" s="20"/>
      <c r="U98" s="20"/>
      <c r="V98" s="20"/>
      <c r="W98" s="20"/>
      <c r="X98" s="20"/>
      <c r="Y98" s="20"/>
      <c r="Z98" s="20"/>
    </row>
    <row r="99" spans="1:26" ht="15.75" customHeight="1">
      <c r="B99" s="20"/>
      <c r="C99" s="170"/>
      <c r="D99" s="70"/>
      <c r="E99" s="71"/>
      <c r="F99" s="170"/>
      <c r="G99" s="70"/>
      <c r="H99" s="172"/>
      <c r="I99" s="28"/>
      <c r="J99" s="20"/>
      <c r="K99" s="20"/>
      <c r="L99" s="20"/>
      <c r="M99" s="20"/>
      <c r="N99" s="20"/>
      <c r="O99" s="20"/>
      <c r="P99" s="20"/>
      <c r="Q99" s="20"/>
      <c r="R99" s="20"/>
      <c r="S99" s="20"/>
      <c r="T99" s="20"/>
      <c r="U99" s="20"/>
      <c r="V99" s="20"/>
      <c r="W99" s="20"/>
      <c r="X99" s="20"/>
      <c r="Y99" s="20"/>
      <c r="Z99" s="20"/>
    </row>
    <row r="100" spans="1:26" ht="15.75" customHeight="1">
      <c r="A100" s="158" t="s">
        <v>357</v>
      </c>
      <c r="B100" s="20">
        <v>4</v>
      </c>
      <c r="C100" s="170"/>
      <c r="D100" s="70"/>
      <c r="E100" s="71"/>
      <c r="F100" s="170"/>
      <c r="G100" s="70"/>
      <c r="H100" s="172"/>
      <c r="I100" s="28"/>
      <c r="J100" s="20"/>
      <c r="K100" s="20"/>
      <c r="L100" s="20"/>
      <c r="M100" s="20"/>
      <c r="N100" s="20"/>
      <c r="O100" s="20"/>
      <c r="P100" s="20"/>
      <c r="Q100" s="20"/>
      <c r="R100" s="20"/>
      <c r="S100" s="20"/>
      <c r="T100" s="20"/>
      <c r="U100" s="20"/>
      <c r="V100" s="20"/>
      <c r="W100" s="20"/>
      <c r="X100" s="20"/>
      <c r="Y100" s="20"/>
      <c r="Z100" s="20"/>
    </row>
    <row r="101" spans="1:26" ht="15.75" customHeight="1">
      <c r="A101" s="158" t="s">
        <v>358</v>
      </c>
      <c r="B101" s="20">
        <v>5</v>
      </c>
      <c r="C101" s="170"/>
      <c r="D101" s="70"/>
      <c r="E101" s="71"/>
      <c r="F101" s="170"/>
      <c r="G101" s="70"/>
      <c r="H101" s="172"/>
      <c r="I101" s="28"/>
      <c r="J101" s="20"/>
      <c r="K101" s="20"/>
      <c r="L101" s="20"/>
      <c r="M101" s="20"/>
      <c r="N101" s="20"/>
      <c r="O101" s="20"/>
      <c r="P101" s="20"/>
      <c r="Q101" s="20"/>
      <c r="R101" s="20"/>
      <c r="S101" s="20"/>
      <c r="T101" s="20"/>
      <c r="U101" s="20"/>
      <c r="V101" s="20"/>
      <c r="W101" s="20"/>
      <c r="X101" s="20"/>
      <c r="Y101" s="20"/>
      <c r="Z101" s="20"/>
    </row>
    <row r="102" spans="1:26" ht="15.75" customHeight="1">
      <c r="A102" s="158" t="s">
        <v>359</v>
      </c>
      <c r="B102" s="20">
        <v>6</v>
      </c>
      <c r="C102" s="170"/>
      <c r="D102" s="70"/>
      <c r="E102" s="71"/>
      <c r="F102" s="170"/>
      <c r="G102" s="70"/>
      <c r="H102" s="172"/>
      <c r="I102" s="28"/>
      <c r="J102" s="20"/>
      <c r="K102" s="20"/>
      <c r="L102" s="20"/>
      <c r="M102" s="20"/>
      <c r="N102" s="20"/>
      <c r="O102" s="20"/>
      <c r="P102" s="20"/>
      <c r="Q102" s="20"/>
      <c r="R102" s="20"/>
      <c r="S102" s="20"/>
      <c r="T102" s="20"/>
      <c r="U102" s="20"/>
      <c r="V102" s="20"/>
      <c r="W102" s="20"/>
      <c r="X102" s="20"/>
      <c r="Y102" s="20"/>
      <c r="Z102" s="20"/>
    </row>
    <row r="103" spans="1:26" ht="15.75" customHeight="1">
      <c r="A103" s="158" t="s">
        <v>360</v>
      </c>
      <c r="B103" s="20">
        <v>7</v>
      </c>
      <c r="C103" s="170"/>
      <c r="D103" s="70"/>
      <c r="E103" s="71"/>
      <c r="F103" s="170"/>
      <c r="G103" s="70"/>
      <c r="H103" s="172"/>
      <c r="I103" s="28"/>
      <c r="J103" s="20"/>
      <c r="K103" s="20"/>
      <c r="L103" s="20"/>
      <c r="M103" s="20"/>
      <c r="N103" s="20"/>
      <c r="O103" s="20"/>
      <c r="P103" s="20"/>
      <c r="Q103" s="20"/>
      <c r="R103" s="20"/>
      <c r="S103" s="20"/>
      <c r="T103" s="20"/>
      <c r="U103" s="20"/>
      <c r="V103" s="20"/>
      <c r="W103" s="20"/>
      <c r="X103" s="20"/>
      <c r="Y103" s="20"/>
      <c r="Z103" s="20"/>
    </row>
    <row r="104" spans="1:26" ht="15.75" customHeight="1">
      <c r="A104" s="158" t="s">
        <v>361</v>
      </c>
      <c r="B104" s="20">
        <v>8</v>
      </c>
      <c r="C104" s="170"/>
      <c r="D104" s="70"/>
      <c r="E104" s="71"/>
      <c r="F104" s="170"/>
      <c r="G104" s="70"/>
      <c r="H104" s="172"/>
      <c r="I104" s="28"/>
      <c r="J104" s="20"/>
      <c r="K104" s="20"/>
      <c r="L104" s="20"/>
      <c r="M104" s="20"/>
      <c r="N104" s="20"/>
      <c r="O104" s="20"/>
      <c r="P104" s="20"/>
      <c r="Q104" s="20"/>
      <c r="R104" s="20"/>
      <c r="S104" s="20"/>
      <c r="T104" s="20"/>
      <c r="U104" s="20"/>
      <c r="V104" s="20"/>
      <c r="W104" s="20"/>
      <c r="X104" s="20"/>
      <c r="Y104" s="20"/>
      <c r="Z104" s="20"/>
    </row>
    <row r="105" spans="1:26" ht="15.75" customHeight="1">
      <c r="A105" s="158" t="s">
        <v>362</v>
      </c>
      <c r="B105" s="20">
        <v>9</v>
      </c>
      <c r="C105" s="170"/>
      <c r="D105" s="70"/>
      <c r="E105" s="71"/>
      <c r="F105" s="170"/>
      <c r="G105" s="70"/>
      <c r="H105" s="172"/>
      <c r="I105" s="28"/>
      <c r="J105" s="20"/>
      <c r="K105" s="20"/>
      <c r="L105" s="20"/>
      <c r="M105" s="20"/>
      <c r="N105" s="20"/>
      <c r="O105" s="20"/>
      <c r="P105" s="20"/>
      <c r="Q105" s="20"/>
      <c r="R105" s="20"/>
      <c r="S105" s="20"/>
      <c r="T105" s="20"/>
      <c r="U105" s="20"/>
      <c r="V105" s="20"/>
      <c r="W105" s="20"/>
      <c r="X105" s="20"/>
      <c r="Y105" s="20"/>
      <c r="Z105" s="20"/>
    </row>
    <row r="106" spans="1:26" ht="15.75" customHeight="1">
      <c r="B106" s="20"/>
      <c r="C106" s="170"/>
      <c r="D106" s="70"/>
      <c r="E106" s="71"/>
      <c r="F106" s="170"/>
      <c r="G106" s="70"/>
      <c r="H106" s="172"/>
      <c r="I106" s="28"/>
      <c r="J106" s="20"/>
      <c r="K106" s="20"/>
      <c r="L106" s="20"/>
      <c r="M106" s="20"/>
      <c r="N106" s="20"/>
      <c r="O106" s="20"/>
      <c r="P106" s="20"/>
      <c r="Q106" s="20"/>
      <c r="R106" s="20"/>
      <c r="S106" s="20"/>
      <c r="T106" s="20"/>
      <c r="U106" s="20"/>
      <c r="V106" s="20"/>
      <c r="W106" s="20"/>
      <c r="X106" s="20"/>
      <c r="Y106" s="20"/>
      <c r="Z106" s="20"/>
    </row>
    <row r="107" spans="1:26" ht="15.75" customHeight="1">
      <c r="C107" s="170"/>
      <c r="D107" s="70"/>
      <c r="E107" s="71"/>
      <c r="F107" s="170"/>
      <c r="G107" s="70"/>
      <c r="H107" s="172"/>
      <c r="I107" s="28"/>
      <c r="J107" s="20"/>
      <c r="K107" s="20"/>
      <c r="L107" s="20"/>
      <c r="M107" s="20"/>
      <c r="N107" s="20"/>
      <c r="O107" s="20"/>
      <c r="P107" s="20"/>
      <c r="Q107" s="20"/>
      <c r="R107" s="20"/>
      <c r="S107" s="20"/>
      <c r="T107" s="20"/>
      <c r="U107" s="20"/>
      <c r="V107" s="20"/>
      <c r="W107" s="20"/>
      <c r="X107" s="20"/>
      <c r="Y107" s="20"/>
      <c r="Z107" s="20"/>
    </row>
    <row r="108" spans="1:26" ht="15.75" customHeight="1">
      <c r="C108" s="170"/>
      <c r="D108" s="70"/>
      <c r="E108" s="71"/>
      <c r="F108" s="170"/>
      <c r="G108" s="70"/>
      <c r="H108" s="172"/>
      <c r="I108" s="28"/>
      <c r="J108" s="20"/>
      <c r="K108" s="20"/>
      <c r="L108" s="20"/>
      <c r="M108" s="20"/>
      <c r="N108" s="20"/>
      <c r="O108" s="20"/>
      <c r="P108" s="20"/>
      <c r="Q108" s="20"/>
      <c r="R108" s="20"/>
      <c r="S108" s="20"/>
      <c r="T108" s="20"/>
      <c r="U108" s="20"/>
      <c r="V108" s="20"/>
      <c r="W108" s="20"/>
      <c r="X108" s="20"/>
      <c r="Y108" s="20"/>
      <c r="Z108" s="20"/>
    </row>
    <row r="109" spans="1:26" ht="15.75" customHeight="1">
      <c r="C109" s="170"/>
      <c r="D109" s="70"/>
      <c r="E109" s="71"/>
      <c r="F109" s="170"/>
      <c r="G109" s="70"/>
      <c r="H109" s="172"/>
      <c r="I109" s="28"/>
      <c r="J109" s="20"/>
      <c r="K109" s="20"/>
      <c r="L109" s="20"/>
      <c r="M109" s="20"/>
      <c r="N109" s="20"/>
      <c r="O109" s="20"/>
      <c r="P109" s="20"/>
      <c r="Q109" s="20"/>
      <c r="R109" s="20"/>
      <c r="S109" s="20"/>
      <c r="T109" s="20"/>
      <c r="U109" s="20"/>
      <c r="V109" s="20"/>
      <c r="W109" s="20"/>
      <c r="X109" s="20"/>
      <c r="Y109" s="20"/>
      <c r="Z109" s="20"/>
    </row>
    <row r="110" spans="1:26" ht="15.75" customHeight="1">
      <c r="C110" s="170"/>
      <c r="D110" s="70"/>
      <c r="E110" s="71"/>
      <c r="F110" s="170"/>
      <c r="G110" s="70"/>
      <c r="H110" s="172"/>
      <c r="I110" s="28"/>
      <c r="J110" s="20"/>
      <c r="K110" s="20"/>
      <c r="L110" s="20"/>
      <c r="M110" s="20"/>
      <c r="N110" s="20"/>
      <c r="O110" s="20"/>
      <c r="P110" s="20"/>
      <c r="Q110" s="20"/>
      <c r="R110" s="20"/>
      <c r="S110" s="20"/>
      <c r="T110" s="20"/>
      <c r="U110" s="20"/>
      <c r="V110" s="20"/>
      <c r="W110" s="20"/>
      <c r="X110" s="20"/>
      <c r="Y110" s="20"/>
      <c r="Z110" s="20"/>
    </row>
    <row r="111" spans="1:26" ht="15.75" customHeight="1">
      <c r="C111" s="170"/>
      <c r="D111" s="70"/>
      <c r="E111" s="71"/>
      <c r="F111" s="170"/>
      <c r="G111" s="70"/>
      <c r="H111" s="172"/>
      <c r="I111" s="28"/>
      <c r="J111" s="20"/>
      <c r="K111" s="20"/>
      <c r="L111" s="20"/>
      <c r="M111" s="20"/>
      <c r="N111" s="20"/>
      <c r="O111" s="20"/>
      <c r="P111" s="20"/>
      <c r="Q111" s="20"/>
      <c r="R111" s="20"/>
      <c r="S111" s="20"/>
      <c r="T111" s="20"/>
      <c r="U111" s="20"/>
      <c r="V111" s="20"/>
      <c r="W111" s="20"/>
      <c r="X111" s="20"/>
      <c r="Y111" s="20"/>
      <c r="Z111" s="20"/>
    </row>
    <row r="112" spans="1:26" ht="15.75" customHeight="1">
      <c r="C112" s="170"/>
      <c r="D112" s="70"/>
      <c r="E112" s="71"/>
      <c r="F112" s="170"/>
      <c r="G112" s="70"/>
      <c r="H112" s="172"/>
      <c r="I112" s="28"/>
      <c r="J112" s="20"/>
      <c r="K112" s="20"/>
      <c r="L112" s="20"/>
      <c r="M112" s="20"/>
      <c r="N112" s="20"/>
      <c r="O112" s="20"/>
      <c r="P112" s="20"/>
      <c r="Q112" s="20"/>
      <c r="R112" s="20"/>
      <c r="S112" s="20"/>
      <c r="T112" s="20"/>
      <c r="U112" s="20"/>
      <c r="V112" s="20"/>
      <c r="W112" s="20"/>
      <c r="X112" s="20"/>
      <c r="Y112" s="20"/>
      <c r="Z112" s="20"/>
    </row>
    <row r="113" spans="3:26" ht="15.75" customHeight="1">
      <c r="C113" s="170"/>
      <c r="D113" s="70"/>
      <c r="E113" s="71"/>
      <c r="F113" s="170"/>
      <c r="G113" s="70"/>
      <c r="H113" s="172"/>
      <c r="I113" s="28"/>
      <c r="J113" s="20"/>
      <c r="K113" s="20"/>
      <c r="L113" s="20"/>
      <c r="M113" s="20"/>
      <c r="N113" s="20"/>
      <c r="O113" s="20"/>
      <c r="P113" s="20"/>
      <c r="Q113" s="20"/>
      <c r="R113" s="20"/>
      <c r="S113" s="20"/>
      <c r="T113" s="20"/>
      <c r="U113" s="20"/>
      <c r="V113" s="20"/>
      <c r="W113" s="20"/>
      <c r="X113" s="20"/>
      <c r="Y113" s="20"/>
      <c r="Z113" s="20"/>
    </row>
    <row r="114" spans="3:26" ht="15.75" customHeight="1">
      <c r="C114" s="170"/>
      <c r="D114" s="70"/>
      <c r="E114" s="71"/>
      <c r="F114" s="170"/>
      <c r="G114" s="70"/>
      <c r="H114" s="172"/>
      <c r="I114" s="28"/>
      <c r="J114" s="20"/>
      <c r="K114" s="20"/>
      <c r="L114" s="20"/>
      <c r="M114" s="20"/>
      <c r="N114" s="20"/>
      <c r="O114" s="20"/>
      <c r="P114" s="20"/>
      <c r="Q114" s="20"/>
      <c r="R114" s="20"/>
      <c r="S114" s="20"/>
      <c r="T114" s="20"/>
      <c r="U114" s="20"/>
      <c r="V114" s="20"/>
      <c r="W114" s="20"/>
      <c r="X114" s="20"/>
      <c r="Y114" s="20"/>
      <c r="Z114" s="20"/>
    </row>
    <row r="115" spans="3:26" ht="15.75" customHeight="1">
      <c r="C115" s="170"/>
      <c r="D115" s="70"/>
      <c r="E115" s="71"/>
      <c r="F115" s="170"/>
      <c r="G115" s="70"/>
      <c r="H115" s="172"/>
      <c r="I115" s="28"/>
      <c r="J115" s="20"/>
      <c r="K115" s="20"/>
      <c r="L115" s="20"/>
      <c r="M115" s="20"/>
      <c r="N115" s="20"/>
      <c r="O115" s="20"/>
      <c r="P115" s="20"/>
      <c r="Q115" s="20"/>
      <c r="R115" s="20"/>
      <c r="S115" s="20"/>
      <c r="T115" s="20"/>
      <c r="U115" s="20"/>
      <c r="V115" s="20"/>
      <c r="W115" s="20"/>
      <c r="X115" s="20"/>
      <c r="Y115" s="20"/>
      <c r="Z115" s="20"/>
    </row>
    <row r="116" spans="3:26" ht="15.75" customHeight="1">
      <c r="C116" s="170"/>
      <c r="D116" s="70"/>
      <c r="E116" s="71"/>
      <c r="F116" s="170"/>
      <c r="G116" s="70"/>
      <c r="H116" s="172"/>
      <c r="I116" s="28"/>
      <c r="J116" s="20"/>
      <c r="K116" s="20"/>
      <c r="L116" s="20"/>
      <c r="M116" s="20"/>
      <c r="N116" s="20"/>
      <c r="O116" s="20"/>
      <c r="P116" s="20"/>
      <c r="Q116" s="20"/>
      <c r="R116" s="20"/>
      <c r="S116" s="20"/>
      <c r="T116" s="20"/>
      <c r="U116" s="20"/>
      <c r="V116" s="20"/>
      <c r="W116" s="20"/>
      <c r="X116" s="20"/>
      <c r="Y116" s="20"/>
      <c r="Z116" s="20"/>
    </row>
    <row r="117" spans="3:26" ht="15.75" customHeight="1">
      <c r="C117" s="170"/>
      <c r="D117" s="70"/>
      <c r="E117" s="71"/>
      <c r="F117" s="170"/>
      <c r="G117" s="70"/>
      <c r="H117" s="172"/>
      <c r="I117" s="28"/>
      <c r="J117" s="20"/>
      <c r="K117" s="20"/>
      <c r="L117" s="20"/>
      <c r="M117" s="20"/>
      <c r="N117" s="20"/>
      <c r="O117" s="20"/>
      <c r="P117" s="20"/>
      <c r="Q117" s="20"/>
      <c r="R117" s="20"/>
      <c r="S117" s="20"/>
      <c r="T117" s="20"/>
      <c r="U117" s="20"/>
      <c r="V117" s="20"/>
      <c r="W117" s="20"/>
      <c r="X117" s="20"/>
      <c r="Y117" s="20"/>
      <c r="Z117" s="20"/>
    </row>
    <row r="118" spans="3:26" ht="15.75" customHeight="1">
      <c r="C118" s="170"/>
      <c r="D118" s="70"/>
      <c r="E118" s="71"/>
      <c r="F118" s="170"/>
      <c r="G118" s="70"/>
      <c r="H118" s="172"/>
      <c r="I118" s="28"/>
      <c r="J118" s="20"/>
      <c r="K118" s="20"/>
      <c r="L118" s="20"/>
      <c r="M118" s="20"/>
      <c r="N118" s="20"/>
      <c r="O118" s="20"/>
      <c r="P118" s="20"/>
      <c r="Q118" s="20"/>
      <c r="R118" s="20"/>
      <c r="S118" s="20"/>
      <c r="T118" s="20"/>
      <c r="U118" s="20"/>
      <c r="V118" s="20"/>
      <c r="W118" s="20"/>
      <c r="X118" s="20"/>
      <c r="Y118" s="20"/>
      <c r="Z118" s="20"/>
    </row>
    <row r="119" spans="3:26" ht="15.75" customHeight="1">
      <c r="C119" s="170"/>
      <c r="D119" s="70"/>
      <c r="E119" s="71"/>
      <c r="F119" s="170"/>
      <c r="G119" s="70"/>
      <c r="H119" s="172"/>
      <c r="I119" s="28"/>
      <c r="J119" s="20"/>
      <c r="K119" s="20"/>
      <c r="L119" s="20"/>
      <c r="M119" s="20"/>
      <c r="N119" s="20"/>
      <c r="O119" s="20"/>
      <c r="P119" s="20"/>
      <c r="Q119" s="20"/>
      <c r="R119" s="20"/>
      <c r="S119" s="20"/>
      <c r="T119" s="20"/>
      <c r="U119" s="20"/>
      <c r="V119" s="20"/>
      <c r="W119" s="20"/>
      <c r="X119" s="20"/>
      <c r="Y119" s="20"/>
      <c r="Z119" s="20"/>
    </row>
    <row r="120" spans="3:26" ht="15.75" customHeight="1">
      <c r="C120" s="170"/>
      <c r="D120" s="70"/>
      <c r="E120" s="71"/>
      <c r="F120" s="170"/>
      <c r="G120" s="70"/>
      <c r="H120" s="172"/>
      <c r="I120" s="28"/>
      <c r="J120" s="20"/>
      <c r="K120" s="20"/>
      <c r="L120" s="20"/>
      <c r="M120" s="20"/>
      <c r="N120" s="20"/>
      <c r="O120" s="20"/>
      <c r="P120" s="20"/>
      <c r="Q120" s="20"/>
      <c r="R120" s="20"/>
      <c r="S120" s="20"/>
      <c r="T120" s="20"/>
      <c r="U120" s="20"/>
      <c r="V120" s="20"/>
      <c r="W120" s="20"/>
      <c r="X120" s="20"/>
      <c r="Y120" s="20"/>
      <c r="Z120" s="20"/>
    </row>
    <row r="121" spans="3:26" ht="15.75" customHeight="1">
      <c r="C121" s="170"/>
      <c r="D121" s="70"/>
      <c r="E121" s="71"/>
      <c r="F121" s="170"/>
      <c r="G121" s="70"/>
      <c r="H121" s="172"/>
      <c r="I121" s="28"/>
      <c r="J121" s="20"/>
      <c r="K121" s="20"/>
      <c r="L121" s="20"/>
      <c r="M121" s="20"/>
      <c r="N121" s="20"/>
      <c r="O121" s="20"/>
      <c r="P121" s="20"/>
      <c r="Q121" s="20"/>
      <c r="R121" s="20"/>
      <c r="S121" s="20"/>
      <c r="T121" s="20"/>
      <c r="U121" s="20"/>
      <c r="V121" s="20"/>
      <c r="W121" s="20"/>
      <c r="X121" s="20"/>
      <c r="Y121" s="20"/>
      <c r="Z121" s="20"/>
    </row>
    <row r="122" spans="3:26" ht="15.75" customHeight="1">
      <c r="C122" s="170"/>
      <c r="D122" s="70"/>
      <c r="E122" s="71"/>
      <c r="F122" s="170"/>
      <c r="G122" s="70"/>
      <c r="H122" s="172"/>
      <c r="I122" s="28"/>
      <c r="J122" s="20"/>
      <c r="K122" s="20"/>
      <c r="L122" s="20"/>
      <c r="M122" s="20"/>
      <c r="N122" s="20"/>
      <c r="O122" s="20"/>
      <c r="P122" s="20"/>
      <c r="Q122" s="20"/>
      <c r="R122" s="20"/>
      <c r="S122" s="20"/>
      <c r="T122" s="20"/>
      <c r="U122" s="20"/>
      <c r="V122" s="20"/>
      <c r="W122" s="20"/>
      <c r="X122" s="20"/>
      <c r="Y122" s="20"/>
      <c r="Z122" s="20"/>
    </row>
    <row r="123" spans="3:26" ht="15.75" customHeight="1">
      <c r="C123" s="170"/>
      <c r="D123" s="70"/>
      <c r="E123" s="71"/>
      <c r="F123" s="170"/>
      <c r="G123" s="70"/>
      <c r="H123" s="172"/>
      <c r="I123" s="28"/>
      <c r="J123" s="20"/>
      <c r="K123" s="20"/>
      <c r="L123" s="20"/>
      <c r="M123" s="20"/>
      <c r="N123" s="20"/>
      <c r="O123" s="20"/>
      <c r="P123" s="20"/>
      <c r="Q123" s="20"/>
      <c r="R123" s="20"/>
      <c r="S123" s="20"/>
      <c r="T123" s="20"/>
      <c r="U123" s="20"/>
      <c r="V123" s="20"/>
      <c r="W123" s="20"/>
      <c r="X123" s="20"/>
      <c r="Y123" s="20"/>
      <c r="Z123" s="20"/>
    </row>
    <row r="124" spans="3:26" ht="15.75" customHeight="1">
      <c r="C124" s="170"/>
      <c r="D124" s="70"/>
      <c r="E124" s="71"/>
      <c r="F124" s="170"/>
      <c r="G124" s="70"/>
      <c r="H124" s="172"/>
      <c r="I124" s="28"/>
      <c r="J124" s="20"/>
      <c r="K124" s="20"/>
      <c r="L124" s="20"/>
      <c r="M124" s="20"/>
      <c r="N124" s="20"/>
      <c r="O124" s="20"/>
      <c r="P124" s="20"/>
      <c r="Q124" s="20"/>
      <c r="R124" s="20"/>
      <c r="S124" s="20"/>
      <c r="T124" s="20"/>
      <c r="U124" s="20"/>
      <c r="V124" s="20"/>
      <c r="W124" s="20"/>
      <c r="X124" s="20"/>
      <c r="Y124" s="20"/>
      <c r="Z124" s="20"/>
    </row>
    <row r="125" spans="3:26" ht="15.75" customHeight="1">
      <c r="C125" s="170"/>
      <c r="D125" s="70"/>
      <c r="E125" s="71"/>
      <c r="F125" s="170"/>
      <c r="G125" s="70"/>
      <c r="H125" s="172"/>
      <c r="I125" s="28"/>
      <c r="J125" s="20"/>
      <c r="K125" s="20"/>
      <c r="L125" s="20"/>
      <c r="M125" s="20"/>
      <c r="N125" s="20"/>
      <c r="O125" s="20"/>
      <c r="P125" s="20"/>
      <c r="Q125" s="20"/>
      <c r="R125" s="20"/>
      <c r="S125" s="20"/>
      <c r="T125" s="20"/>
      <c r="U125" s="20"/>
      <c r="V125" s="20"/>
      <c r="W125" s="20"/>
      <c r="X125" s="20"/>
      <c r="Y125" s="20"/>
      <c r="Z125" s="20"/>
    </row>
    <row r="126" spans="3:26" ht="15.75" customHeight="1">
      <c r="C126" s="170"/>
      <c r="D126" s="70"/>
      <c r="E126" s="71"/>
      <c r="F126" s="170"/>
      <c r="G126" s="70"/>
      <c r="H126" s="172"/>
      <c r="I126" s="28"/>
      <c r="J126" s="20"/>
      <c r="K126" s="20"/>
      <c r="L126" s="20"/>
      <c r="M126" s="20"/>
      <c r="N126" s="20"/>
      <c r="O126" s="20"/>
      <c r="P126" s="20"/>
      <c r="Q126" s="20"/>
      <c r="R126" s="20"/>
      <c r="S126" s="20"/>
      <c r="T126" s="20"/>
      <c r="U126" s="20"/>
      <c r="V126" s="20"/>
      <c r="W126" s="20"/>
      <c r="X126" s="20"/>
      <c r="Y126" s="20"/>
      <c r="Z126" s="20"/>
    </row>
    <row r="127" spans="3:26" ht="15.75" customHeight="1">
      <c r="C127" s="170"/>
      <c r="D127" s="70"/>
      <c r="E127" s="71"/>
      <c r="F127" s="170"/>
      <c r="G127" s="70"/>
      <c r="H127" s="172"/>
      <c r="I127" s="28"/>
      <c r="J127" s="20"/>
      <c r="K127" s="20"/>
      <c r="L127" s="20"/>
      <c r="M127" s="20"/>
      <c r="N127" s="20"/>
      <c r="O127" s="20"/>
      <c r="P127" s="20"/>
      <c r="Q127" s="20"/>
      <c r="R127" s="20"/>
      <c r="S127" s="20"/>
      <c r="T127" s="20"/>
      <c r="U127" s="20"/>
      <c r="V127" s="20"/>
      <c r="W127" s="20"/>
      <c r="X127" s="20"/>
      <c r="Y127" s="20"/>
      <c r="Z127" s="20"/>
    </row>
    <row r="128" spans="3:26" ht="15.75" customHeight="1">
      <c r="C128" s="170"/>
      <c r="D128" s="70"/>
      <c r="E128" s="71"/>
      <c r="F128" s="170"/>
      <c r="G128" s="70"/>
      <c r="H128" s="172"/>
      <c r="I128" s="28"/>
      <c r="J128" s="20"/>
      <c r="K128" s="20"/>
      <c r="L128" s="20"/>
      <c r="M128" s="20"/>
      <c r="N128" s="20"/>
      <c r="O128" s="20"/>
      <c r="P128" s="20"/>
      <c r="Q128" s="20"/>
      <c r="R128" s="20"/>
      <c r="S128" s="20"/>
      <c r="T128" s="20"/>
      <c r="U128" s="20"/>
      <c r="V128" s="20"/>
      <c r="W128" s="20"/>
      <c r="X128" s="20"/>
      <c r="Y128" s="20"/>
      <c r="Z128" s="20"/>
    </row>
    <row r="129" spans="3:26" ht="15.75" customHeight="1">
      <c r="C129" s="170"/>
      <c r="D129" s="70"/>
      <c r="E129" s="71"/>
      <c r="F129" s="170"/>
      <c r="G129" s="70"/>
      <c r="H129" s="172"/>
      <c r="I129" s="28"/>
      <c r="J129" s="20"/>
      <c r="K129" s="20"/>
      <c r="L129" s="20"/>
      <c r="M129" s="20"/>
      <c r="N129" s="20"/>
      <c r="O129" s="20"/>
      <c r="P129" s="20"/>
      <c r="Q129" s="20"/>
      <c r="R129" s="20"/>
      <c r="S129" s="20"/>
      <c r="T129" s="20"/>
      <c r="U129" s="20"/>
      <c r="V129" s="20"/>
      <c r="W129" s="20"/>
      <c r="X129" s="20"/>
      <c r="Y129" s="20"/>
      <c r="Z129" s="20"/>
    </row>
    <row r="130" spans="3:26" ht="15.75" customHeight="1">
      <c r="C130" s="170"/>
      <c r="D130" s="70"/>
      <c r="E130" s="71"/>
      <c r="F130" s="170"/>
      <c r="G130" s="70"/>
      <c r="H130" s="172"/>
      <c r="I130" s="28"/>
      <c r="J130" s="20"/>
      <c r="K130" s="20"/>
      <c r="L130" s="20"/>
      <c r="M130" s="20"/>
      <c r="N130" s="20"/>
      <c r="O130" s="20"/>
      <c r="P130" s="20"/>
      <c r="Q130" s="20"/>
      <c r="R130" s="20"/>
      <c r="S130" s="20"/>
      <c r="T130" s="20"/>
      <c r="U130" s="20"/>
      <c r="V130" s="20"/>
      <c r="W130" s="20"/>
      <c r="X130" s="20"/>
      <c r="Y130" s="20"/>
      <c r="Z130" s="20"/>
    </row>
    <row r="131" spans="3:26" ht="15.75" customHeight="1">
      <c r="C131" s="170"/>
      <c r="D131" s="70"/>
      <c r="E131" s="71"/>
      <c r="F131" s="170"/>
      <c r="G131" s="70"/>
      <c r="H131" s="172"/>
      <c r="I131" s="28"/>
      <c r="J131" s="20"/>
      <c r="K131" s="20"/>
      <c r="L131" s="20"/>
      <c r="M131" s="20"/>
      <c r="N131" s="20"/>
      <c r="O131" s="20"/>
      <c r="P131" s="20"/>
      <c r="Q131" s="20"/>
      <c r="R131" s="20"/>
      <c r="S131" s="20"/>
      <c r="T131" s="20"/>
      <c r="U131" s="20"/>
      <c r="V131" s="20"/>
      <c r="W131" s="20"/>
      <c r="X131" s="20"/>
      <c r="Y131" s="20"/>
      <c r="Z131" s="20"/>
    </row>
    <row r="132" spans="3:26" ht="15.75" customHeight="1">
      <c r="C132" s="170"/>
      <c r="D132" s="70"/>
      <c r="E132" s="71"/>
      <c r="F132" s="170"/>
      <c r="G132" s="70"/>
      <c r="H132" s="172"/>
      <c r="I132" s="28"/>
      <c r="J132" s="20"/>
      <c r="K132" s="20"/>
      <c r="L132" s="20"/>
      <c r="M132" s="20"/>
      <c r="N132" s="20"/>
      <c r="O132" s="20"/>
      <c r="P132" s="20"/>
      <c r="Q132" s="20"/>
      <c r="R132" s="20"/>
      <c r="S132" s="20"/>
      <c r="T132" s="20"/>
      <c r="U132" s="20"/>
      <c r="V132" s="20"/>
      <c r="W132" s="20"/>
      <c r="X132" s="20"/>
      <c r="Y132" s="20"/>
      <c r="Z132" s="20"/>
    </row>
    <row r="133" spans="3:26" ht="15.75" customHeight="1">
      <c r="C133" s="170"/>
      <c r="D133" s="70"/>
      <c r="E133" s="71"/>
      <c r="F133" s="170"/>
      <c r="G133" s="70"/>
      <c r="H133" s="172"/>
      <c r="I133" s="28"/>
      <c r="J133" s="20"/>
      <c r="K133" s="20"/>
      <c r="L133" s="20"/>
      <c r="M133" s="20"/>
      <c r="N133" s="20"/>
      <c r="O133" s="20"/>
      <c r="P133" s="20"/>
      <c r="Q133" s="20"/>
      <c r="R133" s="20"/>
      <c r="S133" s="20"/>
      <c r="T133" s="20"/>
      <c r="U133" s="20"/>
      <c r="V133" s="20"/>
      <c r="W133" s="20"/>
      <c r="X133" s="20"/>
      <c r="Y133" s="20"/>
      <c r="Z133" s="20"/>
    </row>
    <row r="134" spans="3:26" ht="15.75" customHeight="1">
      <c r="C134" s="170"/>
      <c r="D134" s="70"/>
      <c r="E134" s="71"/>
      <c r="F134" s="170"/>
      <c r="G134" s="70"/>
      <c r="H134" s="172"/>
      <c r="I134" s="28"/>
      <c r="J134" s="20"/>
      <c r="K134" s="20"/>
      <c r="L134" s="20"/>
      <c r="M134" s="20"/>
      <c r="N134" s="20"/>
      <c r="O134" s="20"/>
      <c r="P134" s="20"/>
      <c r="Q134" s="20"/>
      <c r="R134" s="20"/>
      <c r="S134" s="20"/>
      <c r="T134" s="20"/>
      <c r="U134" s="20"/>
      <c r="V134" s="20"/>
      <c r="W134" s="20"/>
      <c r="X134" s="20"/>
      <c r="Y134" s="20"/>
      <c r="Z134" s="20"/>
    </row>
    <row r="135" spans="3:26" ht="15.75" customHeight="1">
      <c r="C135" s="170"/>
      <c r="D135" s="70"/>
      <c r="E135" s="71"/>
      <c r="F135" s="170"/>
      <c r="G135" s="70"/>
      <c r="H135" s="172"/>
      <c r="I135" s="28"/>
      <c r="J135" s="20"/>
      <c r="K135" s="20"/>
      <c r="L135" s="20"/>
      <c r="M135" s="20"/>
      <c r="N135" s="20"/>
      <c r="O135" s="20"/>
      <c r="P135" s="20"/>
      <c r="Q135" s="20"/>
      <c r="R135" s="20"/>
      <c r="S135" s="20"/>
      <c r="T135" s="20"/>
      <c r="U135" s="20"/>
      <c r="V135" s="20"/>
      <c r="W135" s="20"/>
      <c r="X135" s="20"/>
      <c r="Y135" s="20"/>
      <c r="Z135" s="20"/>
    </row>
    <row r="136" spans="3:26" ht="15.75" customHeight="1">
      <c r="C136" s="170"/>
      <c r="D136" s="70"/>
      <c r="E136" s="71"/>
      <c r="F136" s="170"/>
      <c r="G136" s="70"/>
      <c r="H136" s="172"/>
      <c r="I136" s="28"/>
      <c r="J136" s="20"/>
      <c r="K136" s="20"/>
      <c r="L136" s="20"/>
      <c r="M136" s="20"/>
      <c r="N136" s="20"/>
      <c r="O136" s="20"/>
      <c r="P136" s="20"/>
      <c r="Q136" s="20"/>
      <c r="R136" s="20"/>
      <c r="S136" s="20"/>
      <c r="T136" s="20"/>
      <c r="U136" s="20"/>
      <c r="V136" s="20"/>
      <c r="W136" s="20"/>
      <c r="X136" s="20"/>
      <c r="Y136" s="20"/>
      <c r="Z136" s="20"/>
    </row>
    <row r="137" spans="3:26" ht="15.75" customHeight="1">
      <c r="C137" s="170"/>
      <c r="D137" s="70"/>
      <c r="E137" s="71"/>
      <c r="F137" s="170"/>
      <c r="G137" s="70"/>
      <c r="H137" s="172"/>
      <c r="I137" s="28"/>
      <c r="J137" s="20"/>
      <c r="K137" s="20"/>
      <c r="L137" s="20"/>
      <c r="M137" s="20"/>
      <c r="N137" s="20"/>
      <c r="O137" s="20"/>
      <c r="P137" s="20"/>
      <c r="Q137" s="20"/>
      <c r="R137" s="20"/>
      <c r="S137" s="20"/>
      <c r="T137" s="20"/>
      <c r="U137" s="20"/>
      <c r="V137" s="20"/>
      <c r="W137" s="20"/>
      <c r="X137" s="20"/>
      <c r="Y137" s="20"/>
      <c r="Z137" s="20"/>
    </row>
    <row r="138" spans="3:26" ht="15.75" customHeight="1">
      <c r="C138" s="170"/>
      <c r="D138" s="70"/>
      <c r="E138" s="71"/>
      <c r="F138" s="170"/>
      <c r="G138" s="70"/>
      <c r="H138" s="172"/>
      <c r="I138" s="28"/>
      <c r="J138" s="20"/>
      <c r="K138" s="20"/>
      <c r="L138" s="20"/>
      <c r="M138" s="20"/>
      <c r="N138" s="20"/>
      <c r="O138" s="20"/>
      <c r="P138" s="20"/>
      <c r="Q138" s="20"/>
      <c r="R138" s="20"/>
      <c r="S138" s="20"/>
      <c r="T138" s="20"/>
      <c r="U138" s="20"/>
      <c r="V138" s="20"/>
      <c r="W138" s="20"/>
      <c r="X138" s="20"/>
      <c r="Y138" s="20"/>
      <c r="Z138" s="20"/>
    </row>
    <row r="139" spans="3:26" ht="15.75" customHeight="1">
      <c r="C139" s="170"/>
      <c r="D139" s="70"/>
      <c r="E139" s="71"/>
      <c r="F139" s="170"/>
      <c r="G139" s="70"/>
      <c r="H139" s="172"/>
      <c r="I139" s="28"/>
      <c r="J139" s="20"/>
      <c r="K139" s="20"/>
      <c r="L139" s="20"/>
      <c r="M139" s="20"/>
      <c r="N139" s="20"/>
      <c r="O139" s="20"/>
      <c r="P139" s="20"/>
      <c r="Q139" s="20"/>
      <c r="R139" s="20"/>
      <c r="S139" s="20"/>
      <c r="T139" s="20"/>
      <c r="U139" s="20"/>
      <c r="V139" s="20"/>
      <c r="W139" s="20"/>
      <c r="X139" s="20"/>
      <c r="Y139" s="20"/>
      <c r="Z139" s="20"/>
    </row>
    <row r="140" spans="3:26" ht="15.75" customHeight="1">
      <c r="C140" s="170"/>
      <c r="D140" s="70"/>
      <c r="E140" s="71"/>
      <c r="F140" s="170"/>
      <c r="G140" s="70"/>
      <c r="H140" s="172"/>
      <c r="I140" s="28"/>
      <c r="J140" s="20"/>
      <c r="K140" s="20"/>
      <c r="L140" s="20"/>
      <c r="M140" s="20"/>
      <c r="N140" s="20"/>
      <c r="O140" s="20"/>
      <c r="P140" s="20"/>
      <c r="Q140" s="20"/>
      <c r="R140" s="20"/>
      <c r="S140" s="20"/>
      <c r="T140" s="20"/>
      <c r="U140" s="20"/>
      <c r="V140" s="20"/>
      <c r="W140" s="20"/>
      <c r="X140" s="20"/>
      <c r="Y140" s="20"/>
      <c r="Z140" s="20"/>
    </row>
    <row r="141" spans="3:26" ht="15.75" customHeight="1">
      <c r="C141" s="170"/>
      <c r="D141" s="70"/>
      <c r="E141" s="71"/>
      <c r="F141" s="170"/>
      <c r="G141" s="70"/>
      <c r="H141" s="172"/>
      <c r="I141" s="28"/>
      <c r="J141" s="20"/>
      <c r="K141" s="20"/>
      <c r="L141" s="20"/>
      <c r="M141" s="20"/>
      <c r="N141" s="20"/>
      <c r="O141" s="20"/>
      <c r="P141" s="20"/>
      <c r="Q141" s="20"/>
      <c r="R141" s="20"/>
      <c r="S141" s="20"/>
      <c r="T141" s="20"/>
      <c r="U141" s="20"/>
      <c r="V141" s="20"/>
      <c r="W141" s="20"/>
      <c r="X141" s="20"/>
      <c r="Y141" s="20"/>
      <c r="Z141" s="20"/>
    </row>
    <row r="142" spans="3:26" ht="15.75" customHeight="1">
      <c r="C142" s="170"/>
      <c r="D142" s="70"/>
      <c r="E142" s="71"/>
      <c r="F142" s="170"/>
      <c r="G142" s="70"/>
      <c r="H142" s="172"/>
      <c r="I142" s="28"/>
      <c r="J142" s="20"/>
      <c r="K142" s="20"/>
      <c r="L142" s="20"/>
      <c r="M142" s="20"/>
      <c r="N142" s="20"/>
      <c r="O142" s="20"/>
      <c r="P142" s="20"/>
      <c r="Q142" s="20"/>
      <c r="R142" s="20"/>
      <c r="S142" s="20"/>
      <c r="T142" s="20"/>
      <c r="U142" s="20"/>
      <c r="V142" s="20"/>
      <c r="W142" s="20"/>
      <c r="X142" s="20"/>
      <c r="Y142" s="20"/>
      <c r="Z142" s="20"/>
    </row>
    <row r="143" spans="3:26" ht="15.75" customHeight="1">
      <c r="C143" s="170"/>
      <c r="D143" s="70"/>
      <c r="E143" s="71"/>
      <c r="F143" s="170"/>
      <c r="G143" s="70"/>
      <c r="H143" s="172"/>
      <c r="I143" s="28"/>
      <c r="J143" s="20"/>
      <c r="K143" s="20"/>
      <c r="L143" s="20"/>
      <c r="M143" s="20"/>
      <c r="N143" s="20"/>
      <c r="O143" s="20"/>
      <c r="P143" s="20"/>
      <c r="Q143" s="20"/>
      <c r="R143" s="20"/>
      <c r="S143" s="20"/>
      <c r="T143" s="20"/>
      <c r="U143" s="20"/>
      <c r="V143" s="20"/>
      <c r="W143" s="20"/>
      <c r="X143" s="20"/>
      <c r="Y143" s="20"/>
      <c r="Z143" s="20"/>
    </row>
    <row r="144" spans="3:26" ht="15.75" customHeight="1">
      <c r="C144" s="170"/>
      <c r="D144" s="70"/>
      <c r="E144" s="71"/>
      <c r="F144" s="170"/>
      <c r="G144" s="70"/>
      <c r="H144" s="172"/>
      <c r="I144" s="28"/>
      <c r="J144" s="20"/>
      <c r="K144" s="20"/>
      <c r="L144" s="20"/>
      <c r="M144" s="20"/>
      <c r="N144" s="20"/>
      <c r="O144" s="20"/>
      <c r="P144" s="20"/>
      <c r="Q144" s="20"/>
      <c r="R144" s="20"/>
      <c r="S144" s="20"/>
      <c r="T144" s="20"/>
      <c r="U144" s="20"/>
      <c r="V144" s="20"/>
      <c r="W144" s="20"/>
      <c r="X144" s="20"/>
      <c r="Y144" s="20"/>
      <c r="Z144" s="20"/>
    </row>
    <row r="145" spans="3:26" ht="15.75" customHeight="1">
      <c r="C145" s="170"/>
      <c r="D145" s="70"/>
      <c r="E145" s="71"/>
      <c r="F145" s="170"/>
      <c r="G145" s="70"/>
      <c r="H145" s="172"/>
      <c r="I145" s="28"/>
      <c r="J145" s="20"/>
      <c r="K145" s="20"/>
      <c r="L145" s="20"/>
      <c r="M145" s="20"/>
      <c r="N145" s="20"/>
      <c r="O145" s="20"/>
      <c r="P145" s="20"/>
      <c r="Q145" s="20"/>
      <c r="R145" s="20"/>
      <c r="S145" s="20"/>
      <c r="T145" s="20"/>
      <c r="U145" s="20"/>
      <c r="V145" s="20"/>
      <c r="W145" s="20"/>
      <c r="X145" s="20"/>
      <c r="Y145" s="20"/>
      <c r="Z145" s="20"/>
    </row>
    <row r="146" spans="3:26" ht="15.75" customHeight="1">
      <c r="C146" s="170"/>
      <c r="D146" s="70"/>
      <c r="E146" s="71"/>
      <c r="F146" s="170"/>
      <c r="G146" s="70"/>
      <c r="H146" s="172"/>
      <c r="I146" s="28"/>
      <c r="J146" s="20"/>
      <c r="K146" s="20"/>
      <c r="L146" s="20"/>
      <c r="M146" s="20"/>
      <c r="N146" s="20"/>
      <c r="O146" s="20"/>
      <c r="P146" s="20"/>
      <c r="Q146" s="20"/>
      <c r="R146" s="20"/>
      <c r="S146" s="20"/>
      <c r="T146" s="20"/>
      <c r="U146" s="20"/>
      <c r="V146" s="20"/>
      <c r="W146" s="20"/>
      <c r="X146" s="20"/>
      <c r="Y146" s="20"/>
      <c r="Z146" s="20"/>
    </row>
    <row r="147" spans="3:26" ht="15.75" customHeight="1">
      <c r="C147" s="170"/>
      <c r="D147" s="70"/>
      <c r="E147" s="71"/>
      <c r="F147" s="170"/>
      <c r="G147" s="70"/>
      <c r="H147" s="172"/>
      <c r="I147" s="28"/>
      <c r="J147" s="20"/>
      <c r="K147" s="20"/>
      <c r="L147" s="20"/>
      <c r="M147" s="20"/>
      <c r="N147" s="20"/>
      <c r="O147" s="20"/>
      <c r="P147" s="20"/>
      <c r="Q147" s="20"/>
      <c r="R147" s="20"/>
      <c r="S147" s="20"/>
      <c r="T147" s="20"/>
      <c r="U147" s="20"/>
      <c r="V147" s="20"/>
      <c r="W147" s="20"/>
      <c r="X147" s="20"/>
      <c r="Y147" s="20"/>
      <c r="Z147" s="20"/>
    </row>
    <row r="148" spans="3:26" ht="15.75" customHeight="1">
      <c r="C148" s="170"/>
      <c r="D148" s="70"/>
      <c r="E148" s="71"/>
      <c r="F148" s="170"/>
      <c r="G148" s="70"/>
      <c r="H148" s="172"/>
      <c r="I148" s="28"/>
      <c r="J148" s="20"/>
      <c r="K148" s="20"/>
      <c r="L148" s="20"/>
      <c r="M148" s="20"/>
      <c r="N148" s="20"/>
      <c r="O148" s="20"/>
      <c r="P148" s="20"/>
      <c r="Q148" s="20"/>
      <c r="R148" s="20"/>
      <c r="S148" s="20"/>
      <c r="T148" s="20"/>
      <c r="U148" s="20"/>
      <c r="V148" s="20"/>
      <c r="W148" s="20"/>
      <c r="X148" s="20"/>
      <c r="Y148" s="20"/>
      <c r="Z148" s="20"/>
    </row>
    <row r="149" spans="3:26" ht="15.75" customHeight="1">
      <c r="C149" s="170"/>
      <c r="D149" s="70"/>
      <c r="E149" s="71"/>
      <c r="F149" s="170"/>
      <c r="G149" s="70"/>
      <c r="H149" s="172"/>
      <c r="I149" s="28"/>
      <c r="J149" s="20"/>
      <c r="K149" s="20"/>
      <c r="L149" s="20"/>
      <c r="M149" s="20"/>
      <c r="N149" s="20"/>
      <c r="O149" s="20"/>
      <c r="P149" s="20"/>
      <c r="Q149" s="20"/>
      <c r="R149" s="20"/>
      <c r="S149" s="20"/>
      <c r="T149" s="20"/>
      <c r="U149" s="20"/>
      <c r="V149" s="20"/>
      <c r="W149" s="20"/>
      <c r="X149" s="20"/>
      <c r="Y149" s="20"/>
      <c r="Z149" s="20"/>
    </row>
    <row r="150" spans="3:26" ht="15.75" customHeight="1">
      <c r="C150" s="170"/>
      <c r="D150" s="70"/>
      <c r="E150" s="71"/>
      <c r="F150" s="170"/>
      <c r="G150" s="70"/>
      <c r="H150" s="172"/>
      <c r="I150" s="28"/>
      <c r="J150" s="20"/>
      <c r="K150" s="20"/>
      <c r="L150" s="20"/>
      <c r="M150" s="20"/>
      <c r="N150" s="20"/>
      <c r="O150" s="20"/>
      <c r="P150" s="20"/>
      <c r="Q150" s="20"/>
      <c r="R150" s="20"/>
      <c r="S150" s="20"/>
      <c r="T150" s="20"/>
      <c r="U150" s="20"/>
      <c r="V150" s="20"/>
      <c r="W150" s="20"/>
      <c r="X150" s="20"/>
      <c r="Y150" s="20"/>
      <c r="Z150" s="20"/>
    </row>
    <row r="151" spans="3:26" ht="15.75" customHeight="1">
      <c r="C151" s="170"/>
      <c r="D151" s="70"/>
      <c r="E151" s="71"/>
      <c r="F151" s="170"/>
      <c r="G151" s="70"/>
      <c r="H151" s="172"/>
      <c r="I151" s="28"/>
      <c r="J151" s="20"/>
      <c r="K151" s="20"/>
      <c r="L151" s="20"/>
      <c r="M151" s="20"/>
      <c r="N151" s="20"/>
      <c r="O151" s="20"/>
      <c r="P151" s="20"/>
      <c r="Q151" s="20"/>
      <c r="R151" s="20"/>
      <c r="S151" s="20"/>
      <c r="T151" s="20"/>
      <c r="U151" s="20"/>
      <c r="V151" s="20"/>
      <c r="W151" s="20"/>
      <c r="X151" s="20"/>
      <c r="Y151" s="20"/>
      <c r="Z151" s="20"/>
    </row>
    <row r="152" spans="3:26" ht="15.75" customHeight="1">
      <c r="C152" s="170"/>
      <c r="D152" s="70"/>
      <c r="E152" s="71"/>
      <c r="F152" s="170"/>
      <c r="G152" s="70"/>
      <c r="H152" s="172"/>
      <c r="I152" s="28"/>
      <c r="J152" s="20"/>
      <c r="K152" s="20"/>
      <c r="L152" s="20"/>
      <c r="M152" s="20"/>
      <c r="N152" s="20"/>
      <c r="O152" s="20"/>
      <c r="P152" s="20"/>
      <c r="Q152" s="20"/>
      <c r="R152" s="20"/>
      <c r="S152" s="20"/>
      <c r="T152" s="20"/>
      <c r="U152" s="20"/>
      <c r="V152" s="20"/>
      <c r="W152" s="20"/>
      <c r="X152" s="20"/>
      <c r="Y152" s="20"/>
      <c r="Z152" s="20"/>
    </row>
    <row r="153" spans="3:26" ht="15.75" customHeight="1">
      <c r="C153" s="170"/>
      <c r="D153" s="70"/>
      <c r="E153" s="71"/>
      <c r="F153" s="170"/>
      <c r="G153" s="70"/>
      <c r="H153" s="172"/>
      <c r="I153" s="28"/>
      <c r="J153" s="20"/>
      <c r="K153" s="20"/>
      <c r="L153" s="20"/>
      <c r="M153" s="20"/>
      <c r="N153" s="20"/>
      <c r="O153" s="20"/>
      <c r="P153" s="20"/>
      <c r="Q153" s="20"/>
      <c r="R153" s="20"/>
      <c r="S153" s="20"/>
      <c r="T153" s="20"/>
      <c r="U153" s="20"/>
      <c r="V153" s="20"/>
      <c r="W153" s="20"/>
      <c r="X153" s="20"/>
      <c r="Y153" s="20"/>
      <c r="Z153" s="20"/>
    </row>
    <row r="154" spans="3:26" ht="15.75" customHeight="1">
      <c r="C154" s="170"/>
      <c r="D154" s="70"/>
      <c r="E154" s="71"/>
      <c r="F154" s="170"/>
      <c r="G154" s="70"/>
      <c r="H154" s="172"/>
      <c r="I154" s="28"/>
      <c r="J154" s="20"/>
      <c r="K154" s="20"/>
      <c r="L154" s="20"/>
      <c r="M154" s="20"/>
      <c r="N154" s="20"/>
      <c r="O154" s="20"/>
      <c r="P154" s="20"/>
      <c r="Q154" s="20"/>
      <c r="R154" s="20"/>
      <c r="S154" s="20"/>
      <c r="T154" s="20"/>
      <c r="U154" s="20"/>
      <c r="V154" s="20"/>
      <c r="W154" s="20"/>
      <c r="X154" s="20"/>
      <c r="Y154" s="20"/>
      <c r="Z154" s="20"/>
    </row>
    <row r="155" spans="3:26" ht="15.75" customHeight="1">
      <c r="C155" s="170"/>
      <c r="D155" s="70"/>
      <c r="E155" s="71"/>
      <c r="F155" s="170"/>
      <c r="G155" s="70"/>
      <c r="H155" s="172"/>
      <c r="I155" s="28"/>
      <c r="J155" s="20"/>
      <c r="K155" s="20"/>
      <c r="L155" s="20"/>
      <c r="M155" s="20"/>
      <c r="N155" s="20"/>
      <c r="O155" s="20"/>
      <c r="P155" s="20"/>
      <c r="Q155" s="20"/>
      <c r="R155" s="20"/>
      <c r="S155" s="20"/>
      <c r="T155" s="20"/>
      <c r="U155" s="20"/>
      <c r="V155" s="20"/>
      <c r="W155" s="20"/>
      <c r="X155" s="20"/>
      <c r="Y155" s="20"/>
      <c r="Z155" s="20"/>
    </row>
    <row r="156" spans="3:26" ht="15.75" customHeight="1">
      <c r="C156" s="170"/>
      <c r="D156" s="70"/>
      <c r="E156" s="71"/>
      <c r="F156" s="170"/>
      <c r="G156" s="70"/>
      <c r="H156" s="172"/>
      <c r="I156" s="28"/>
      <c r="J156" s="20"/>
      <c r="K156" s="20"/>
      <c r="L156" s="20"/>
      <c r="M156" s="20"/>
      <c r="N156" s="20"/>
      <c r="O156" s="20"/>
      <c r="P156" s="20"/>
      <c r="Q156" s="20"/>
      <c r="R156" s="20"/>
      <c r="S156" s="20"/>
      <c r="T156" s="20"/>
      <c r="U156" s="20"/>
      <c r="V156" s="20"/>
      <c r="W156" s="20"/>
      <c r="X156" s="20"/>
      <c r="Y156" s="20"/>
      <c r="Z156" s="20"/>
    </row>
    <row r="157" spans="3:26" ht="15.75" customHeight="1">
      <c r="C157" s="170"/>
      <c r="D157" s="70"/>
      <c r="E157" s="71"/>
      <c r="F157" s="170"/>
      <c r="G157" s="70"/>
      <c r="H157" s="172"/>
      <c r="I157" s="28"/>
      <c r="J157" s="20"/>
      <c r="K157" s="20"/>
      <c r="L157" s="20"/>
      <c r="M157" s="20"/>
      <c r="N157" s="20"/>
      <c r="O157" s="20"/>
      <c r="P157" s="20"/>
      <c r="Q157" s="20"/>
      <c r="R157" s="20"/>
      <c r="S157" s="20"/>
      <c r="T157" s="20"/>
      <c r="U157" s="20"/>
      <c r="V157" s="20"/>
      <c r="W157" s="20"/>
      <c r="X157" s="20"/>
      <c r="Y157" s="20"/>
      <c r="Z157" s="20"/>
    </row>
    <row r="158" spans="3:26" ht="15.75" customHeight="1">
      <c r="C158" s="170"/>
      <c r="D158" s="70"/>
      <c r="E158" s="71"/>
      <c r="F158" s="170"/>
      <c r="G158" s="70"/>
      <c r="H158" s="172"/>
      <c r="I158" s="28"/>
      <c r="J158" s="20"/>
      <c r="K158" s="20"/>
      <c r="L158" s="20"/>
      <c r="M158" s="20"/>
      <c r="N158" s="20"/>
      <c r="O158" s="20"/>
      <c r="P158" s="20"/>
      <c r="Q158" s="20"/>
      <c r="R158" s="20"/>
      <c r="S158" s="20"/>
      <c r="T158" s="20"/>
      <c r="U158" s="20"/>
      <c r="V158" s="20"/>
      <c r="W158" s="20"/>
      <c r="X158" s="20"/>
      <c r="Y158" s="20"/>
      <c r="Z158" s="20"/>
    </row>
    <row r="159" spans="3:26" ht="15.75" customHeight="1">
      <c r="C159" s="170"/>
      <c r="D159" s="70"/>
      <c r="E159" s="71"/>
      <c r="F159" s="170"/>
      <c r="G159" s="70"/>
      <c r="H159" s="172"/>
      <c r="I159" s="28"/>
      <c r="J159" s="20"/>
      <c r="K159" s="20"/>
      <c r="L159" s="20"/>
      <c r="M159" s="20"/>
      <c r="N159" s="20"/>
      <c r="O159" s="20"/>
      <c r="P159" s="20"/>
      <c r="Q159" s="20"/>
      <c r="R159" s="20"/>
      <c r="S159" s="20"/>
      <c r="T159" s="20"/>
      <c r="U159" s="20"/>
      <c r="V159" s="20"/>
      <c r="W159" s="20"/>
      <c r="X159" s="20"/>
      <c r="Y159" s="20"/>
      <c r="Z159" s="20"/>
    </row>
    <row r="160" spans="3:26" ht="15.75" customHeight="1">
      <c r="C160" s="170"/>
      <c r="D160" s="70"/>
      <c r="E160" s="71"/>
      <c r="F160" s="170"/>
      <c r="G160" s="70"/>
      <c r="H160" s="172"/>
      <c r="I160" s="28"/>
      <c r="J160" s="20"/>
      <c r="K160" s="20"/>
      <c r="L160" s="20"/>
      <c r="M160" s="20"/>
      <c r="N160" s="20"/>
      <c r="O160" s="20"/>
      <c r="P160" s="20"/>
      <c r="Q160" s="20"/>
      <c r="R160" s="20"/>
      <c r="S160" s="20"/>
      <c r="T160" s="20"/>
      <c r="U160" s="20"/>
      <c r="V160" s="20"/>
      <c r="W160" s="20"/>
      <c r="X160" s="20"/>
      <c r="Y160" s="20"/>
      <c r="Z160" s="20"/>
    </row>
    <row r="161" spans="3:26" ht="15.75" customHeight="1">
      <c r="C161" s="170"/>
      <c r="D161" s="70"/>
      <c r="E161" s="71"/>
      <c r="F161" s="170"/>
      <c r="G161" s="70"/>
      <c r="H161" s="172"/>
      <c r="I161" s="28"/>
      <c r="J161" s="20"/>
      <c r="K161" s="20"/>
      <c r="L161" s="20"/>
      <c r="M161" s="20"/>
      <c r="N161" s="20"/>
      <c r="O161" s="20"/>
      <c r="P161" s="20"/>
      <c r="Q161" s="20"/>
      <c r="R161" s="20"/>
      <c r="S161" s="20"/>
      <c r="T161" s="20"/>
      <c r="U161" s="20"/>
      <c r="V161" s="20"/>
      <c r="W161" s="20"/>
      <c r="X161" s="20"/>
      <c r="Y161" s="20"/>
      <c r="Z161" s="20"/>
    </row>
    <row r="162" spans="3:26" ht="15.75" customHeight="1">
      <c r="C162" s="170"/>
      <c r="D162" s="70"/>
      <c r="E162" s="71"/>
      <c r="F162" s="170"/>
      <c r="G162" s="70"/>
      <c r="H162" s="172"/>
      <c r="I162" s="28"/>
      <c r="J162" s="20"/>
      <c r="K162" s="20"/>
      <c r="L162" s="20"/>
      <c r="M162" s="20"/>
      <c r="N162" s="20"/>
      <c r="O162" s="20"/>
      <c r="P162" s="20"/>
      <c r="Q162" s="20"/>
      <c r="R162" s="20"/>
      <c r="S162" s="20"/>
      <c r="T162" s="20"/>
      <c r="U162" s="20"/>
      <c r="V162" s="20"/>
      <c r="W162" s="20"/>
      <c r="X162" s="20"/>
      <c r="Y162" s="20"/>
      <c r="Z162" s="20"/>
    </row>
    <row r="163" spans="3:26" ht="15.75" customHeight="1">
      <c r="C163" s="170"/>
      <c r="D163" s="70"/>
      <c r="E163" s="71"/>
      <c r="F163" s="170"/>
      <c r="G163" s="70"/>
      <c r="H163" s="172"/>
      <c r="I163" s="28"/>
      <c r="J163" s="20"/>
      <c r="K163" s="20"/>
      <c r="L163" s="20"/>
      <c r="M163" s="20"/>
      <c r="N163" s="20"/>
      <c r="O163" s="20"/>
      <c r="P163" s="20"/>
      <c r="Q163" s="20"/>
      <c r="R163" s="20"/>
      <c r="S163" s="20"/>
      <c r="T163" s="20"/>
      <c r="U163" s="20"/>
      <c r="V163" s="20"/>
      <c r="W163" s="20"/>
      <c r="X163" s="20"/>
      <c r="Y163" s="20"/>
      <c r="Z163" s="20"/>
    </row>
    <row r="164" spans="3:26" ht="15.75" customHeight="1">
      <c r="C164" s="170"/>
      <c r="D164" s="70"/>
      <c r="E164" s="71"/>
      <c r="F164" s="170"/>
      <c r="G164" s="70"/>
      <c r="H164" s="172"/>
      <c r="I164" s="28"/>
      <c r="J164" s="20"/>
      <c r="K164" s="20"/>
      <c r="L164" s="20"/>
      <c r="M164" s="20"/>
      <c r="N164" s="20"/>
      <c r="O164" s="20"/>
      <c r="P164" s="20"/>
      <c r="Q164" s="20"/>
      <c r="R164" s="20"/>
      <c r="S164" s="20"/>
      <c r="T164" s="20"/>
      <c r="U164" s="20"/>
      <c r="V164" s="20"/>
      <c r="W164" s="20"/>
      <c r="X164" s="20"/>
      <c r="Y164" s="20"/>
      <c r="Z164" s="20"/>
    </row>
    <row r="165" spans="3:26" ht="15.75" customHeight="1">
      <c r="C165" s="170"/>
      <c r="D165" s="70"/>
      <c r="E165" s="71"/>
      <c r="F165" s="170"/>
      <c r="G165" s="70"/>
      <c r="H165" s="172"/>
      <c r="I165" s="28"/>
      <c r="J165" s="20"/>
      <c r="K165" s="20"/>
      <c r="L165" s="20"/>
      <c r="M165" s="20"/>
      <c r="N165" s="20"/>
      <c r="O165" s="20"/>
      <c r="P165" s="20"/>
      <c r="Q165" s="20"/>
      <c r="R165" s="20"/>
      <c r="S165" s="20"/>
      <c r="T165" s="20"/>
      <c r="U165" s="20"/>
      <c r="V165" s="20"/>
      <c r="W165" s="20"/>
      <c r="X165" s="20"/>
      <c r="Y165" s="20"/>
      <c r="Z165" s="20"/>
    </row>
    <row r="166" spans="3:26" ht="15.75" customHeight="1">
      <c r="C166" s="170"/>
      <c r="D166" s="70"/>
      <c r="E166" s="71"/>
      <c r="F166" s="170"/>
      <c r="G166" s="70"/>
      <c r="H166" s="172"/>
      <c r="I166" s="28"/>
      <c r="J166" s="20"/>
      <c r="K166" s="20"/>
      <c r="L166" s="20"/>
      <c r="M166" s="20"/>
      <c r="N166" s="20"/>
      <c r="O166" s="20"/>
      <c r="P166" s="20"/>
      <c r="Q166" s="20"/>
      <c r="R166" s="20"/>
      <c r="S166" s="20"/>
      <c r="T166" s="20"/>
      <c r="U166" s="20"/>
      <c r="V166" s="20"/>
      <c r="W166" s="20"/>
      <c r="X166" s="20"/>
      <c r="Y166" s="20"/>
      <c r="Z166" s="20"/>
    </row>
    <row r="167" spans="3:26" ht="15.75" customHeight="1">
      <c r="C167" s="170"/>
      <c r="D167" s="70"/>
      <c r="E167" s="71"/>
      <c r="F167" s="170"/>
      <c r="G167" s="70"/>
      <c r="H167" s="172"/>
      <c r="I167" s="28"/>
      <c r="J167" s="20"/>
      <c r="K167" s="20"/>
      <c r="L167" s="20"/>
      <c r="M167" s="20"/>
      <c r="N167" s="20"/>
      <c r="O167" s="20"/>
      <c r="P167" s="20"/>
      <c r="Q167" s="20"/>
      <c r="R167" s="20"/>
      <c r="S167" s="20"/>
      <c r="T167" s="20"/>
      <c r="U167" s="20"/>
      <c r="V167" s="20"/>
      <c r="W167" s="20"/>
      <c r="X167" s="20"/>
      <c r="Y167" s="20"/>
      <c r="Z167" s="20"/>
    </row>
    <row r="168" spans="3:26" ht="15.75" customHeight="1">
      <c r="C168" s="170"/>
      <c r="D168" s="70"/>
      <c r="E168" s="71"/>
      <c r="F168" s="170"/>
      <c r="G168" s="70"/>
      <c r="H168" s="172"/>
      <c r="I168" s="28"/>
      <c r="J168" s="20"/>
      <c r="K168" s="20"/>
      <c r="L168" s="20"/>
      <c r="M168" s="20"/>
      <c r="N168" s="20"/>
      <c r="O168" s="20"/>
      <c r="P168" s="20"/>
      <c r="Q168" s="20"/>
      <c r="R168" s="20"/>
      <c r="S168" s="20"/>
      <c r="T168" s="20"/>
      <c r="U168" s="20"/>
      <c r="V168" s="20"/>
      <c r="W168" s="20"/>
      <c r="X168" s="20"/>
      <c r="Y168" s="20"/>
      <c r="Z168" s="20"/>
    </row>
    <row r="169" spans="3:26" ht="15.75" customHeight="1">
      <c r="C169" s="170"/>
      <c r="D169" s="70"/>
      <c r="E169" s="71"/>
      <c r="F169" s="170"/>
      <c r="G169" s="70"/>
      <c r="H169" s="172"/>
      <c r="I169" s="28"/>
      <c r="J169" s="20"/>
      <c r="K169" s="20"/>
      <c r="L169" s="20"/>
      <c r="M169" s="20"/>
      <c r="N169" s="20"/>
      <c r="O169" s="20"/>
      <c r="P169" s="20"/>
      <c r="Q169" s="20"/>
      <c r="R169" s="20"/>
      <c r="S169" s="20"/>
      <c r="T169" s="20"/>
      <c r="U169" s="20"/>
      <c r="V169" s="20"/>
      <c r="W169" s="20"/>
      <c r="X169" s="20"/>
      <c r="Y169" s="20"/>
      <c r="Z169" s="20"/>
    </row>
    <row r="170" spans="3:26" ht="15.75" customHeight="1">
      <c r="C170" s="170"/>
      <c r="D170" s="70"/>
      <c r="E170" s="71"/>
      <c r="F170" s="170"/>
      <c r="G170" s="70"/>
      <c r="H170" s="172"/>
      <c r="I170" s="28"/>
      <c r="J170" s="20"/>
      <c r="K170" s="20"/>
      <c r="L170" s="20"/>
      <c r="M170" s="20"/>
      <c r="N170" s="20"/>
      <c r="O170" s="20"/>
      <c r="P170" s="20"/>
      <c r="Q170" s="20"/>
      <c r="R170" s="20"/>
      <c r="S170" s="20"/>
      <c r="T170" s="20"/>
      <c r="U170" s="20"/>
      <c r="V170" s="20"/>
      <c r="W170" s="20"/>
      <c r="X170" s="20"/>
      <c r="Y170" s="20"/>
      <c r="Z170" s="20"/>
    </row>
    <row r="171" spans="3:26" ht="15.75" customHeight="1">
      <c r="C171" s="170"/>
      <c r="D171" s="70"/>
      <c r="E171" s="71"/>
      <c r="F171" s="170"/>
      <c r="G171" s="70"/>
      <c r="H171" s="172"/>
      <c r="I171" s="28"/>
      <c r="J171" s="20"/>
      <c r="K171" s="20"/>
      <c r="L171" s="20"/>
      <c r="M171" s="20"/>
      <c r="N171" s="20"/>
      <c r="O171" s="20"/>
      <c r="P171" s="20"/>
      <c r="Q171" s="20"/>
      <c r="R171" s="20"/>
      <c r="S171" s="20"/>
      <c r="T171" s="20"/>
      <c r="U171" s="20"/>
      <c r="V171" s="20"/>
      <c r="W171" s="20"/>
      <c r="X171" s="20"/>
      <c r="Y171" s="20"/>
      <c r="Z171" s="20"/>
    </row>
    <row r="172" spans="3:26" ht="15.75" customHeight="1">
      <c r="C172" s="170"/>
      <c r="D172" s="70"/>
      <c r="E172" s="71"/>
      <c r="F172" s="170"/>
      <c r="G172" s="70"/>
      <c r="H172" s="172"/>
      <c r="I172" s="28"/>
      <c r="J172" s="20"/>
      <c r="K172" s="20"/>
      <c r="L172" s="20"/>
      <c r="M172" s="20"/>
      <c r="N172" s="20"/>
      <c r="O172" s="20"/>
      <c r="P172" s="20"/>
      <c r="Q172" s="20"/>
      <c r="R172" s="20"/>
      <c r="S172" s="20"/>
      <c r="T172" s="20"/>
      <c r="U172" s="20"/>
      <c r="V172" s="20"/>
      <c r="W172" s="20"/>
      <c r="X172" s="20"/>
      <c r="Y172" s="20"/>
      <c r="Z172" s="20"/>
    </row>
    <row r="173" spans="3:26" ht="15.75" customHeight="1">
      <c r="C173" s="170"/>
      <c r="D173" s="70"/>
      <c r="E173" s="71"/>
      <c r="F173" s="170"/>
      <c r="G173" s="70"/>
      <c r="H173" s="172"/>
      <c r="I173" s="28"/>
      <c r="J173" s="20"/>
      <c r="K173" s="20"/>
      <c r="L173" s="20"/>
      <c r="M173" s="20"/>
      <c r="N173" s="20"/>
      <c r="O173" s="20"/>
      <c r="P173" s="20"/>
      <c r="Q173" s="20"/>
      <c r="R173" s="20"/>
      <c r="S173" s="20"/>
      <c r="T173" s="20"/>
      <c r="U173" s="20"/>
      <c r="V173" s="20"/>
      <c r="W173" s="20"/>
      <c r="X173" s="20"/>
      <c r="Y173" s="20"/>
      <c r="Z173" s="20"/>
    </row>
    <row r="174" spans="3:26" ht="15.75" customHeight="1">
      <c r="C174" s="170"/>
      <c r="D174" s="70"/>
      <c r="E174" s="71"/>
      <c r="F174" s="170"/>
      <c r="G174" s="70"/>
      <c r="H174" s="172"/>
      <c r="I174" s="28"/>
      <c r="J174" s="20"/>
      <c r="K174" s="20"/>
      <c r="L174" s="20"/>
      <c r="M174" s="20"/>
      <c r="N174" s="20"/>
      <c r="O174" s="20"/>
      <c r="P174" s="20"/>
      <c r="Q174" s="20"/>
      <c r="R174" s="20"/>
      <c r="S174" s="20"/>
      <c r="T174" s="20"/>
      <c r="U174" s="20"/>
      <c r="V174" s="20"/>
      <c r="W174" s="20"/>
      <c r="X174" s="20"/>
      <c r="Y174" s="20"/>
      <c r="Z174" s="20"/>
    </row>
    <row r="175" spans="3:26" ht="15.75" customHeight="1">
      <c r="C175" s="170"/>
      <c r="D175" s="70"/>
      <c r="E175" s="71"/>
      <c r="F175" s="170"/>
      <c r="G175" s="70"/>
      <c r="H175" s="172"/>
      <c r="I175" s="28"/>
      <c r="J175" s="20"/>
      <c r="K175" s="20"/>
      <c r="L175" s="20"/>
      <c r="M175" s="20"/>
      <c r="N175" s="20"/>
      <c r="O175" s="20"/>
      <c r="P175" s="20"/>
      <c r="Q175" s="20"/>
      <c r="R175" s="20"/>
      <c r="S175" s="20"/>
      <c r="T175" s="20"/>
      <c r="U175" s="20"/>
      <c r="V175" s="20"/>
      <c r="W175" s="20"/>
      <c r="X175" s="20"/>
      <c r="Y175" s="20"/>
      <c r="Z175" s="20"/>
    </row>
    <row r="176" spans="3:26" ht="15.75" customHeight="1">
      <c r="C176" s="170"/>
      <c r="D176" s="70"/>
      <c r="E176" s="71"/>
      <c r="F176" s="170"/>
      <c r="G176" s="70"/>
      <c r="H176" s="172"/>
      <c r="I176" s="28"/>
      <c r="J176" s="20"/>
      <c r="K176" s="20"/>
      <c r="L176" s="20"/>
      <c r="M176" s="20"/>
      <c r="N176" s="20"/>
      <c r="O176" s="20"/>
      <c r="P176" s="20"/>
      <c r="Q176" s="20"/>
      <c r="R176" s="20"/>
      <c r="S176" s="20"/>
      <c r="T176" s="20"/>
      <c r="U176" s="20"/>
      <c r="V176" s="20"/>
      <c r="W176" s="20"/>
      <c r="X176" s="20"/>
      <c r="Y176" s="20"/>
      <c r="Z176" s="20"/>
    </row>
    <row r="177" spans="3:26" ht="15.75" customHeight="1">
      <c r="C177" s="170"/>
      <c r="D177" s="70"/>
      <c r="E177" s="71"/>
      <c r="F177" s="170"/>
      <c r="G177" s="70"/>
      <c r="H177" s="172"/>
      <c r="I177" s="28"/>
      <c r="J177" s="20"/>
      <c r="K177" s="20"/>
      <c r="L177" s="20"/>
      <c r="M177" s="20"/>
      <c r="N177" s="20"/>
      <c r="O177" s="20"/>
      <c r="P177" s="20"/>
      <c r="Q177" s="20"/>
      <c r="R177" s="20"/>
      <c r="S177" s="20"/>
      <c r="T177" s="20"/>
      <c r="U177" s="20"/>
      <c r="V177" s="20"/>
      <c r="W177" s="20"/>
      <c r="X177" s="20"/>
      <c r="Y177" s="20"/>
      <c r="Z177" s="20"/>
    </row>
    <row r="178" spans="3:26" ht="15.75" customHeight="1">
      <c r="C178" s="170"/>
      <c r="D178" s="70"/>
      <c r="E178" s="71"/>
      <c r="F178" s="170"/>
      <c r="G178" s="70"/>
      <c r="H178" s="172"/>
      <c r="I178" s="28"/>
      <c r="J178" s="20"/>
      <c r="K178" s="20"/>
      <c r="L178" s="20"/>
      <c r="M178" s="20"/>
      <c r="N178" s="20"/>
      <c r="O178" s="20"/>
      <c r="P178" s="20"/>
      <c r="Q178" s="20"/>
      <c r="R178" s="20"/>
      <c r="S178" s="20"/>
      <c r="T178" s="20"/>
      <c r="U178" s="20"/>
      <c r="V178" s="20"/>
      <c r="W178" s="20"/>
      <c r="X178" s="20"/>
      <c r="Y178" s="20"/>
      <c r="Z178" s="20"/>
    </row>
    <row r="179" spans="3:26" ht="15.75" customHeight="1">
      <c r="C179" s="170"/>
      <c r="D179" s="70"/>
      <c r="E179" s="71"/>
      <c r="F179" s="170"/>
      <c r="G179" s="70"/>
      <c r="H179" s="172"/>
      <c r="I179" s="28"/>
      <c r="J179" s="20"/>
      <c r="K179" s="20"/>
      <c r="L179" s="20"/>
      <c r="M179" s="20"/>
      <c r="N179" s="20"/>
      <c r="O179" s="20"/>
      <c r="P179" s="20"/>
      <c r="Q179" s="20"/>
      <c r="R179" s="20"/>
      <c r="S179" s="20"/>
      <c r="T179" s="20"/>
      <c r="U179" s="20"/>
      <c r="V179" s="20"/>
      <c r="W179" s="20"/>
      <c r="X179" s="20"/>
      <c r="Y179" s="20"/>
      <c r="Z179" s="20"/>
    </row>
    <row r="180" spans="3:26" ht="15.75" customHeight="1">
      <c r="C180" s="170"/>
      <c r="D180" s="70"/>
      <c r="E180" s="71"/>
      <c r="F180" s="170"/>
      <c r="G180" s="70"/>
      <c r="H180" s="172"/>
      <c r="I180" s="28"/>
      <c r="J180" s="20"/>
      <c r="K180" s="20"/>
      <c r="L180" s="20"/>
      <c r="M180" s="20"/>
      <c r="N180" s="20"/>
      <c r="O180" s="20"/>
      <c r="P180" s="20"/>
      <c r="Q180" s="20"/>
      <c r="R180" s="20"/>
      <c r="S180" s="20"/>
      <c r="T180" s="20"/>
      <c r="U180" s="20"/>
      <c r="V180" s="20"/>
      <c r="W180" s="20"/>
      <c r="X180" s="20"/>
      <c r="Y180" s="20"/>
      <c r="Z180" s="20"/>
    </row>
    <row r="181" spans="3:26" ht="15.75" customHeight="1">
      <c r="C181" s="170"/>
      <c r="D181" s="70"/>
      <c r="E181" s="71"/>
      <c r="F181" s="170"/>
      <c r="G181" s="70"/>
      <c r="H181" s="172"/>
      <c r="I181" s="28"/>
      <c r="J181" s="20"/>
      <c r="K181" s="20"/>
      <c r="L181" s="20"/>
      <c r="M181" s="20"/>
      <c r="N181" s="20"/>
      <c r="O181" s="20"/>
      <c r="P181" s="20"/>
      <c r="Q181" s="20"/>
      <c r="R181" s="20"/>
      <c r="S181" s="20"/>
      <c r="T181" s="20"/>
      <c r="U181" s="20"/>
      <c r="V181" s="20"/>
      <c r="W181" s="20"/>
      <c r="X181" s="20"/>
      <c r="Y181" s="20"/>
      <c r="Z181" s="20"/>
    </row>
    <row r="182" spans="3:26" ht="15.75" customHeight="1">
      <c r="C182" s="170"/>
      <c r="D182" s="70"/>
      <c r="E182" s="71"/>
      <c r="F182" s="170"/>
      <c r="G182" s="70"/>
      <c r="H182" s="172"/>
      <c r="I182" s="28"/>
      <c r="J182" s="20"/>
      <c r="K182" s="20"/>
      <c r="L182" s="20"/>
      <c r="M182" s="20"/>
      <c r="N182" s="20"/>
      <c r="O182" s="20"/>
      <c r="P182" s="20"/>
      <c r="Q182" s="20"/>
      <c r="R182" s="20"/>
      <c r="S182" s="20"/>
      <c r="T182" s="20"/>
      <c r="U182" s="20"/>
      <c r="V182" s="20"/>
      <c r="W182" s="20"/>
      <c r="X182" s="20"/>
      <c r="Y182" s="20"/>
      <c r="Z182" s="20"/>
    </row>
    <row r="183" spans="3:26" ht="15.75" customHeight="1">
      <c r="C183" s="170"/>
      <c r="D183" s="70"/>
      <c r="E183" s="71"/>
      <c r="F183" s="170"/>
      <c r="G183" s="70"/>
      <c r="H183" s="172"/>
      <c r="I183" s="28"/>
      <c r="J183" s="20"/>
      <c r="K183" s="20"/>
      <c r="L183" s="20"/>
      <c r="M183" s="20"/>
      <c r="N183" s="20"/>
      <c r="O183" s="20"/>
      <c r="P183" s="20"/>
      <c r="Q183" s="20"/>
      <c r="R183" s="20"/>
      <c r="S183" s="20"/>
      <c r="T183" s="20"/>
      <c r="U183" s="20"/>
      <c r="V183" s="20"/>
      <c r="W183" s="20"/>
      <c r="X183" s="20"/>
      <c r="Y183" s="20"/>
      <c r="Z183" s="20"/>
    </row>
    <row r="184" spans="3:26" ht="15.75" customHeight="1">
      <c r="C184" s="170"/>
      <c r="D184" s="70"/>
      <c r="E184" s="71"/>
      <c r="F184" s="170"/>
      <c r="G184" s="70"/>
      <c r="H184" s="172"/>
      <c r="I184" s="28"/>
      <c r="J184" s="20"/>
      <c r="K184" s="20"/>
      <c r="L184" s="20"/>
      <c r="M184" s="20"/>
      <c r="N184" s="20"/>
      <c r="O184" s="20"/>
      <c r="P184" s="20"/>
      <c r="Q184" s="20"/>
      <c r="R184" s="20"/>
      <c r="S184" s="20"/>
      <c r="T184" s="20"/>
      <c r="U184" s="20"/>
      <c r="V184" s="20"/>
      <c r="W184" s="20"/>
      <c r="X184" s="20"/>
      <c r="Y184" s="20"/>
      <c r="Z184" s="20"/>
    </row>
    <row r="185" spans="3:26" ht="15.75" customHeight="1">
      <c r="C185" s="170"/>
      <c r="D185" s="70"/>
      <c r="E185" s="71"/>
      <c r="F185" s="170"/>
      <c r="G185" s="70"/>
      <c r="H185" s="172"/>
      <c r="I185" s="28"/>
      <c r="J185" s="20"/>
      <c r="K185" s="20"/>
      <c r="L185" s="20"/>
      <c r="M185" s="20"/>
      <c r="N185" s="20"/>
      <c r="O185" s="20"/>
      <c r="P185" s="20"/>
      <c r="Q185" s="20"/>
      <c r="R185" s="20"/>
      <c r="S185" s="20"/>
      <c r="T185" s="20"/>
      <c r="U185" s="20"/>
      <c r="V185" s="20"/>
      <c r="W185" s="20"/>
      <c r="X185" s="20"/>
      <c r="Y185" s="20"/>
      <c r="Z185" s="20"/>
    </row>
    <row r="186" spans="3:26" ht="15.75" customHeight="1">
      <c r="C186" s="170"/>
      <c r="D186" s="70"/>
      <c r="E186" s="71"/>
      <c r="F186" s="170"/>
      <c r="G186" s="70"/>
      <c r="H186" s="172"/>
      <c r="I186" s="28"/>
      <c r="J186" s="20"/>
      <c r="K186" s="20"/>
      <c r="L186" s="20"/>
      <c r="M186" s="20"/>
      <c r="N186" s="20"/>
      <c r="O186" s="20"/>
      <c r="P186" s="20"/>
      <c r="Q186" s="20"/>
      <c r="R186" s="20"/>
      <c r="S186" s="20"/>
      <c r="T186" s="20"/>
      <c r="U186" s="20"/>
      <c r="V186" s="20"/>
      <c r="W186" s="20"/>
      <c r="X186" s="20"/>
      <c r="Y186" s="20"/>
      <c r="Z186" s="20"/>
    </row>
    <row r="187" spans="3:26" ht="15.75" customHeight="1">
      <c r="C187" s="170"/>
      <c r="D187" s="70"/>
      <c r="E187" s="71"/>
      <c r="F187" s="170"/>
      <c r="G187" s="70"/>
      <c r="H187" s="172"/>
      <c r="I187" s="28"/>
      <c r="J187" s="20"/>
      <c r="K187" s="20"/>
      <c r="L187" s="20"/>
      <c r="M187" s="20"/>
      <c r="N187" s="20"/>
      <c r="O187" s="20"/>
      <c r="P187" s="20"/>
      <c r="Q187" s="20"/>
      <c r="R187" s="20"/>
      <c r="S187" s="20"/>
      <c r="T187" s="20"/>
      <c r="U187" s="20"/>
      <c r="V187" s="20"/>
      <c r="W187" s="20"/>
      <c r="X187" s="20"/>
      <c r="Y187" s="20"/>
      <c r="Z187" s="20"/>
    </row>
    <row r="188" spans="3:26" ht="15.75" customHeight="1">
      <c r="C188" s="170"/>
      <c r="D188" s="70"/>
      <c r="E188" s="71"/>
      <c r="F188" s="170"/>
      <c r="G188" s="70"/>
      <c r="H188" s="172"/>
      <c r="I188" s="28"/>
      <c r="J188" s="20"/>
      <c r="K188" s="20"/>
      <c r="L188" s="20"/>
      <c r="M188" s="20"/>
      <c r="N188" s="20"/>
      <c r="O188" s="20"/>
      <c r="P188" s="20"/>
      <c r="Q188" s="20"/>
      <c r="R188" s="20"/>
      <c r="S188" s="20"/>
      <c r="T188" s="20"/>
      <c r="U188" s="20"/>
      <c r="V188" s="20"/>
      <c r="W188" s="20"/>
      <c r="X188" s="20"/>
      <c r="Y188" s="20"/>
      <c r="Z188" s="20"/>
    </row>
    <row r="189" spans="3:26" ht="15.75" customHeight="1">
      <c r="C189" s="170"/>
      <c r="D189" s="70"/>
      <c r="E189" s="71"/>
      <c r="F189" s="170"/>
      <c r="G189" s="70"/>
      <c r="H189" s="172"/>
      <c r="I189" s="28"/>
      <c r="J189" s="20"/>
      <c r="K189" s="20"/>
      <c r="L189" s="20"/>
      <c r="M189" s="20"/>
      <c r="N189" s="20"/>
      <c r="O189" s="20"/>
      <c r="P189" s="20"/>
      <c r="Q189" s="20"/>
      <c r="R189" s="20"/>
      <c r="S189" s="20"/>
      <c r="T189" s="20"/>
      <c r="U189" s="20"/>
      <c r="V189" s="20"/>
      <c r="W189" s="20"/>
      <c r="X189" s="20"/>
      <c r="Y189" s="20"/>
      <c r="Z189" s="20"/>
    </row>
    <row r="190" spans="3:26" ht="15.75" customHeight="1">
      <c r="C190" s="170"/>
      <c r="D190" s="70"/>
      <c r="E190" s="71"/>
      <c r="F190" s="170"/>
      <c r="G190" s="70"/>
      <c r="H190" s="172"/>
      <c r="I190" s="28"/>
      <c r="J190" s="20"/>
      <c r="K190" s="20"/>
      <c r="L190" s="20"/>
      <c r="M190" s="20"/>
      <c r="N190" s="20"/>
      <c r="O190" s="20"/>
      <c r="P190" s="20"/>
      <c r="Q190" s="20"/>
      <c r="R190" s="20"/>
      <c r="S190" s="20"/>
      <c r="T190" s="20"/>
      <c r="U190" s="20"/>
      <c r="V190" s="20"/>
      <c r="W190" s="20"/>
      <c r="X190" s="20"/>
      <c r="Y190" s="20"/>
      <c r="Z190" s="20"/>
    </row>
    <row r="191" spans="3:26" ht="15.75" customHeight="1">
      <c r="C191" s="170"/>
      <c r="D191" s="70"/>
      <c r="E191" s="71"/>
      <c r="F191" s="170"/>
      <c r="G191" s="70"/>
      <c r="H191" s="172"/>
      <c r="I191" s="28"/>
      <c r="J191" s="20"/>
      <c r="K191" s="20"/>
      <c r="L191" s="20"/>
      <c r="M191" s="20"/>
      <c r="N191" s="20"/>
      <c r="O191" s="20"/>
      <c r="P191" s="20"/>
      <c r="Q191" s="20"/>
      <c r="R191" s="20"/>
      <c r="S191" s="20"/>
      <c r="T191" s="20"/>
      <c r="U191" s="20"/>
      <c r="V191" s="20"/>
      <c r="W191" s="20"/>
      <c r="X191" s="20"/>
      <c r="Y191" s="20"/>
      <c r="Z191" s="20"/>
    </row>
    <row r="192" spans="3:26" ht="15.75" customHeight="1">
      <c r="C192" s="170"/>
      <c r="D192" s="70"/>
      <c r="E192" s="71"/>
      <c r="F192" s="170"/>
      <c r="G192" s="70"/>
      <c r="H192" s="172"/>
      <c r="I192" s="28"/>
      <c r="J192" s="20"/>
      <c r="K192" s="20"/>
      <c r="L192" s="20"/>
      <c r="M192" s="20"/>
      <c r="N192" s="20"/>
      <c r="O192" s="20"/>
      <c r="P192" s="20"/>
      <c r="Q192" s="20"/>
      <c r="R192" s="20"/>
      <c r="S192" s="20"/>
      <c r="T192" s="20"/>
      <c r="U192" s="20"/>
      <c r="V192" s="20"/>
      <c r="W192" s="20"/>
      <c r="X192" s="20"/>
      <c r="Y192" s="20"/>
      <c r="Z192" s="20"/>
    </row>
    <row r="193" spans="3:26" ht="15.75" customHeight="1">
      <c r="C193" s="170"/>
      <c r="D193" s="70"/>
      <c r="E193" s="71"/>
      <c r="F193" s="170"/>
      <c r="G193" s="70"/>
      <c r="H193" s="172"/>
      <c r="I193" s="28"/>
      <c r="J193" s="20"/>
      <c r="K193" s="20"/>
      <c r="L193" s="20"/>
      <c r="M193" s="20"/>
      <c r="N193" s="20"/>
      <c r="O193" s="20"/>
      <c r="P193" s="20"/>
      <c r="Q193" s="20"/>
      <c r="R193" s="20"/>
      <c r="S193" s="20"/>
      <c r="T193" s="20"/>
      <c r="U193" s="20"/>
      <c r="V193" s="20"/>
      <c r="W193" s="20"/>
      <c r="X193" s="20"/>
      <c r="Y193" s="20"/>
      <c r="Z193" s="20"/>
    </row>
    <row r="194" spans="3:26" ht="15.75" customHeight="1">
      <c r="C194" s="170"/>
      <c r="D194" s="70"/>
      <c r="E194" s="71"/>
      <c r="F194" s="170"/>
      <c r="G194" s="70"/>
      <c r="H194" s="172"/>
      <c r="I194" s="28"/>
      <c r="J194" s="20"/>
      <c r="K194" s="20"/>
      <c r="L194" s="20"/>
      <c r="M194" s="20"/>
      <c r="N194" s="20"/>
      <c r="O194" s="20"/>
      <c r="P194" s="20"/>
      <c r="Q194" s="20"/>
      <c r="R194" s="20"/>
      <c r="S194" s="20"/>
      <c r="T194" s="20"/>
      <c r="U194" s="20"/>
      <c r="V194" s="20"/>
      <c r="W194" s="20"/>
      <c r="X194" s="20"/>
      <c r="Y194" s="20"/>
      <c r="Z194" s="20"/>
    </row>
    <row r="195" spans="3:26" ht="15.75" customHeight="1">
      <c r="C195" s="170"/>
      <c r="D195" s="70"/>
      <c r="E195" s="71"/>
      <c r="F195" s="170"/>
      <c r="G195" s="70"/>
      <c r="H195" s="172"/>
      <c r="I195" s="28"/>
      <c r="J195" s="20"/>
      <c r="K195" s="20"/>
      <c r="L195" s="20"/>
      <c r="M195" s="20"/>
      <c r="N195" s="20"/>
      <c r="O195" s="20"/>
      <c r="P195" s="20"/>
      <c r="Q195" s="20"/>
      <c r="R195" s="20"/>
      <c r="S195" s="20"/>
      <c r="T195" s="20"/>
      <c r="U195" s="20"/>
      <c r="V195" s="20"/>
      <c r="W195" s="20"/>
      <c r="X195" s="20"/>
      <c r="Y195" s="20"/>
      <c r="Z195" s="20"/>
    </row>
    <row r="196" spans="3:26" ht="15.75" customHeight="1">
      <c r="C196" s="170"/>
      <c r="D196" s="70"/>
      <c r="E196" s="71"/>
      <c r="F196" s="170"/>
      <c r="G196" s="70"/>
      <c r="H196" s="172"/>
      <c r="I196" s="28"/>
      <c r="J196" s="20"/>
      <c r="K196" s="20"/>
      <c r="L196" s="20"/>
      <c r="M196" s="20"/>
      <c r="N196" s="20"/>
      <c r="O196" s="20"/>
      <c r="P196" s="20"/>
      <c r="Q196" s="20"/>
      <c r="R196" s="20"/>
      <c r="S196" s="20"/>
      <c r="T196" s="20"/>
      <c r="U196" s="20"/>
      <c r="V196" s="20"/>
      <c r="W196" s="20"/>
      <c r="X196" s="20"/>
      <c r="Y196" s="20"/>
      <c r="Z196" s="20"/>
    </row>
    <row r="197" spans="3:26" ht="15.75" customHeight="1">
      <c r="C197" s="170"/>
      <c r="D197" s="70"/>
      <c r="E197" s="71"/>
      <c r="F197" s="170"/>
      <c r="G197" s="70"/>
      <c r="H197" s="172"/>
      <c r="I197" s="28"/>
      <c r="J197" s="20"/>
      <c r="K197" s="20"/>
      <c r="L197" s="20"/>
      <c r="M197" s="20"/>
      <c r="N197" s="20"/>
      <c r="O197" s="20"/>
      <c r="P197" s="20"/>
      <c r="Q197" s="20"/>
      <c r="R197" s="20"/>
      <c r="S197" s="20"/>
      <c r="T197" s="20"/>
      <c r="U197" s="20"/>
      <c r="V197" s="20"/>
      <c r="W197" s="20"/>
      <c r="X197" s="20"/>
      <c r="Y197" s="20"/>
      <c r="Z197" s="20"/>
    </row>
    <row r="198" spans="3:26" ht="15.75" customHeight="1">
      <c r="C198" s="170"/>
      <c r="D198" s="70"/>
      <c r="E198" s="71"/>
      <c r="F198" s="170"/>
      <c r="G198" s="70"/>
      <c r="H198" s="172"/>
      <c r="I198" s="28"/>
      <c r="J198" s="20"/>
      <c r="K198" s="20"/>
      <c r="L198" s="20"/>
      <c r="M198" s="20"/>
      <c r="N198" s="20"/>
      <c r="O198" s="20"/>
      <c r="P198" s="20"/>
      <c r="Q198" s="20"/>
      <c r="R198" s="20"/>
      <c r="S198" s="20"/>
      <c r="T198" s="20"/>
      <c r="U198" s="20"/>
      <c r="V198" s="20"/>
      <c r="W198" s="20"/>
      <c r="X198" s="20"/>
      <c r="Y198" s="20"/>
      <c r="Z198" s="20"/>
    </row>
    <row r="199" spans="3:26" ht="15.75" customHeight="1">
      <c r="C199" s="170"/>
      <c r="D199" s="70"/>
      <c r="E199" s="71"/>
      <c r="F199" s="170"/>
      <c r="G199" s="70"/>
      <c r="H199" s="172"/>
      <c r="I199" s="28"/>
      <c r="J199" s="20"/>
      <c r="K199" s="20"/>
      <c r="L199" s="20"/>
      <c r="M199" s="20"/>
      <c r="N199" s="20"/>
      <c r="O199" s="20"/>
      <c r="P199" s="20"/>
      <c r="Q199" s="20"/>
      <c r="R199" s="20"/>
      <c r="S199" s="20"/>
      <c r="T199" s="20"/>
      <c r="U199" s="20"/>
      <c r="V199" s="20"/>
      <c r="W199" s="20"/>
      <c r="X199" s="20"/>
      <c r="Y199" s="20"/>
      <c r="Z199" s="20"/>
    </row>
    <row r="200" spans="3:26" ht="15.75" customHeight="1">
      <c r="C200" s="170"/>
      <c r="D200" s="70"/>
      <c r="E200" s="71"/>
      <c r="F200" s="170"/>
      <c r="G200" s="70"/>
      <c r="H200" s="172"/>
      <c r="I200" s="28"/>
      <c r="J200" s="20"/>
      <c r="K200" s="20"/>
      <c r="L200" s="20"/>
      <c r="M200" s="20"/>
      <c r="N200" s="20"/>
      <c r="O200" s="20"/>
      <c r="P200" s="20"/>
      <c r="Q200" s="20"/>
      <c r="R200" s="20"/>
      <c r="S200" s="20"/>
      <c r="T200" s="20"/>
      <c r="U200" s="20"/>
      <c r="V200" s="20"/>
      <c r="W200" s="20"/>
      <c r="X200" s="20"/>
      <c r="Y200" s="20"/>
      <c r="Z200" s="20"/>
    </row>
    <row r="201" spans="3:26" ht="15.75" customHeight="1">
      <c r="C201" s="170"/>
      <c r="D201" s="70"/>
      <c r="E201" s="71"/>
      <c r="F201" s="170"/>
      <c r="G201" s="70"/>
      <c r="H201" s="172"/>
      <c r="I201" s="28"/>
      <c r="J201" s="20"/>
      <c r="K201" s="20"/>
      <c r="L201" s="20"/>
      <c r="M201" s="20"/>
      <c r="N201" s="20"/>
      <c r="O201" s="20"/>
      <c r="P201" s="20"/>
      <c r="Q201" s="20"/>
      <c r="R201" s="20"/>
      <c r="S201" s="20"/>
      <c r="T201" s="20"/>
      <c r="U201" s="20"/>
      <c r="V201" s="20"/>
      <c r="W201" s="20"/>
      <c r="X201" s="20"/>
      <c r="Y201" s="20"/>
      <c r="Z201" s="20"/>
    </row>
    <row r="202" spans="3:26" ht="15.75" customHeight="1">
      <c r="C202" s="170"/>
      <c r="D202" s="70"/>
      <c r="E202" s="71"/>
      <c r="F202" s="170"/>
      <c r="G202" s="70"/>
      <c r="H202" s="172"/>
      <c r="I202" s="28"/>
      <c r="J202" s="20"/>
      <c r="K202" s="20"/>
      <c r="L202" s="20"/>
      <c r="M202" s="20"/>
      <c r="N202" s="20"/>
      <c r="O202" s="20"/>
      <c r="P202" s="20"/>
      <c r="Q202" s="20"/>
      <c r="R202" s="20"/>
      <c r="S202" s="20"/>
      <c r="T202" s="20"/>
      <c r="U202" s="20"/>
      <c r="V202" s="20"/>
      <c r="W202" s="20"/>
      <c r="X202" s="20"/>
      <c r="Y202" s="20"/>
      <c r="Z202" s="20"/>
    </row>
    <row r="203" spans="3:26" ht="15.75" customHeight="1">
      <c r="C203" s="170"/>
      <c r="D203" s="70"/>
      <c r="E203" s="71"/>
      <c r="F203" s="170"/>
      <c r="G203" s="70"/>
      <c r="H203" s="172"/>
      <c r="I203" s="28"/>
      <c r="J203" s="20"/>
      <c r="K203" s="20"/>
      <c r="L203" s="20"/>
      <c r="M203" s="20"/>
      <c r="N203" s="20"/>
      <c r="O203" s="20"/>
      <c r="P203" s="20"/>
      <c r="Q203" s="20"/>
      <c r="R203" s="20"/>
      <c r="S203" s="20"/>
      <c r="T203" s="20"/>
      <c r="U203" s="20"/>
      <c r="V203" s="20"/>
      <c r="W203" s="20"/>
      <c r="X203" s="20"/>
      <c r="Y203" s="20"/>
      <c r="Z203" s="20"/>
    </row>
    <row r="204" spans="3:26" ht="15.75" customHeight="1">
      <c r="C204" s="170"/>
      <c r="D204" s="70"/>
      <c r="E204" s="71"/>
      <c r="F204" s="170"/>
      <c r="G204" s="70"/>
      <c r="H204" s="172"/>
      <c r="I204" s="28"/>
      <c r="J204" s="20"/>
      <c r="K204" s="20"/>
      <c r="L204" s="20"/>
      <c r="M204" s="20"/>
      <c r="N204" s="20"/>
      <c r="O204" s="20"/>
      <c r="P204" s="20"/>
      <c r="Q204" s="20"/>
      <c r="R204" s="20"/>
      <c r="S204" s="20"/>
      <c r="T204" s="20"/>
      <c r="U204" s="20"/>
      <c r="V204" s="20"/>
      <c r="W204" s="20"/>
      <c r="X204" s="20"/>
      <c r="Y204" s="20"/>
      <c r="Z204" s="20"/>
    </row>
    <row r="205" spans="3:26" ht="15.75" customHeight="1">
      <c r="C205" s="170"/>
      <c r="D205" s="70"/>
      <c r="E205" s="71"/>
      <c r="F205" s="170"/>
      <c r="G205" s="70"/>
      <c r="H205" s="172"/>
      <c r="I205" s="28"/>
      <c r="J205" s="20"/>
      <c r="K205" s="20"/>
      <c r="L205" s="20"/>
      <c r="M205" s="20"/>
      <c r="N205" s="20"/>
      <c r="O205" s="20"/>
      <c r="P205" s="20"/>
      <c r="Q205" s="20"/>
      <c r="R205" s="20"/>
      <c r="S205" s="20"/>
      <c r="T205" s="20"/>
      <c r="U205" s="20"/>
      <c r="V205" s="20"/>
      <c r="W205" s="20"/>
      <c r="X205" s="20"/>
      <c r="Y205" s="20"/>
      <c r="Z205" s="20"/>
    </row>
    <row r="206" spans="3:26" ht="15.75" customHeight="1">
      <c r="C206" s="170"/>
      <c r="D206" s="70"/>
      <c r="E206" s="71"/>
      <c r="F206" s="170"/>
      <c r="G206" s="70"/>
      <c r="H206" s="172"/>
      <c r="I206" s="28"/>
      <c r="J206" s="20"/>
      <c r="K206" s="20"/>
      <c r="L206" s="20"/>
      <c r="M206" s="20"/>
      <c r="N206" s="20"/>
      <c r="O206" s="20"/>
      <c r="P206" s="20"/>
      <c r="Q206" s="20"/>
      <c r="R206" s="20"/>
      <c r="S206" s="20"/>
      <c r="T206" s="20"/>
      <c r="U206" s="20"/>
      <c r="V206" s="20"/>
      <c r="W206" s="20"/>
      <c r="X206" s="20"/>
      <c r="Y206" s="20"/>
      <c r="Z206" s="20"/>
    </row>
    <row r="207" spans="3:26" ht="15.75" customHeight="1">
      <c r="C207" s="170"/>
      <c r="D207" s="70"/>
      <c r="E207" s="71"/>
      <c r="F207" s="170"/>
      <c r="G207" s="70"/>
      <c r="H207" s="172"/>
      <c r="I207" s="28"/>
      <c r="J207" s="20"/>
      <c r="K207" s="20"/>
      <c r="L207" s="20"/>
      <c r="M207" s="20"/>
      <c r="N207" s="20"/>
      <c r="O207" s="20"/>
      <c r="P207" s="20"/>
      <c r="Q207" s="20"/>
      <c r="R207" s="20"/>
      <c r="S207" s="20"/>
      <c r="T207" s="20"/>
      <c r="U207" s="20"/>
      <c r="V207" s="20"/>
      <c r="W207" s="20"/>
      <c r="X207" s="20"/>
      <c r="Y207" s="20"/>
      <c r="Z207" s="20"/>
    </row>
    <row r="208" spans="3:26" ht="15.75" customHeight="1">
      <c r="C208" s="170"/>
      <c r="D208" s="70"/>
      <c r="E208" s="71"/>
      <c r="F208" s="170"/>
      <c r="G208" s="70"/>
      <c r="H208" s="172"/>
      <c r="I208" s="28"/>
      <c r="J208" s="20"/>
      <c r="K208" s="20"/>
      <c r="L208" s="20"/>
      <c r="M208" s="20"/>
      <c r="N208" s="20"/>
      <c r="O208" s="20"/>
      <c r="P208" s="20"/>
      <c r="Q208" s="20"/>
      <c r="R208" s="20"/>
      <c r="S208" s="20"/>
      <c r="T208" s="20"/>
      <c r="U208" s="20"/>
      <c r="V208" s="20"/>
      <c r="W208" s="20"/>
      <c r="X208" s="20"/>
      <c r="Y208" s="20"/>
      <c r="Z208" s="20"/>
    </row>
    <row r="209" spans="3:26" ht="15.75" customHeight="1">
      <c r="C209" s="170"/>
      <c r="D209" s="70"/>
      <c r="E209" s="71"/>
      <c r="F209" s="170"/>
      <c r="G209" s="70"/>
      <c r="H209" s="172"/>
      <c r="I209" s="28"/>
      <c r="J209" s="20"/>
      <c r="K209" s="20"/>
      <c r="L209" s="20"/>
      <c r="M209" s="20"/>
      <c r="N209" s="20"/>
      <c r="O209" s="20"/>
      <c r="P209" s="20"/>
      <c r="Q209" s="20"/>
      <c r="R209" s="20"/>
      <c r="S209" s="20"/>
      <c r="T209" s="20"/>
      <c r="U209" s="20"/>
      <c r="V209" s="20"/>
      <c r="W209" s="20"/>
      <c r="X209" s="20"/>
      <c r="Y209" s="20"/>
      <c r="Z209" s="20"/>
    </row>
    <row r="210" spans="3:26" ht="15.75" customHeight="1">
      <c r="C210" s="170"/>
      <c r="D210" s="70"/>
      <c r="E210" s="71"/>
      <c r="F210" s="170"/>
      <c r="G210" s="70"/>
      <c r="H210" s="172"/>
      <c r="I210" s="28"/>
      <c r="J210" s="20"/>
      <c r="K210" s="20"/>
      <c r="L210" s="20"/>
      <c r="M210" s="20"/>
      <c r="N210" s="20"/>
      <c r="O210" s="20"/>
      <c r="P210" s="20"/>
      <c r="Q210" s="20"/>
      <c r="R210" s="20"/>
      <c r="S210" s="20"/>
      <c r="T210" s="20"/>
      <c r="U210" s="20"/>
      <c r="V210" s="20"/>
      <c r="W210" s="20"/>
      <c r="X210" s="20"/>
      <c r="Y210" s="20"/>
      <c r="Z210" s="20"/>
    </row>
    <row r="211" spans="3:26" ht="15.75" customHeight="1">
      <c r="C211" s="170"/>
      <c r="D211" s="70"/>
      <c r="E211" s="71"/>
      <c r="F211" s="170"/>
      <c r="G211" s="70"/>
      <c r="H211" s="172"/>
      <c r="I211" s="28"/>
      <c r="J211" s="20"/>
      <c r="K211" s="20"/>
      <c r="L211" s="20"/>
      <c r="M211" s="20"/>
      <c r="N211" s="20"/>
      <c r="O211" s="20"/>
      <c r="P211" s="20"/>
      <c r="Q211" s="20"/>
      <c r="R211" s="20"/>
      <c r="S211" s="20"/>
      <c r="T211" s="20"/>
      <c r="U211" s="20"/>
      <c r="V211" s="20"/>
      <c r="W211" s="20"/>
      <c r="X211" s="20"/>
      <c r="Y211" s="20"/>
      <c r="Z211" s="20"/>
    </row>
    <row r="212" spans="3:26" ht="15.75" customHeight="1">
      <c r="C212" s="170"/>
      <c r="D212" s="70"/>
      <c r="E212" s="71"/>
      <c r="F212" s="170"/>
      <c r="G212" s="70"/>
      <c r="H212" s="172"/>
      <c r="I212" s="28"/>
      <c r="J212" s="20"/>
      <c r="K212" s="20"/>
      <c r="L212" s="20"/>
      <c r="M212" s="20"/>
      <c r="N212" s="20"/>
      <c r="O212" s="20"/>
      <c r="P212" s="20"/>
      <c r="Q212" s="20"/>
      <c r="R212" s="20"/>
      <c r="S212" s="20"/>
      <c r="T212" s="20"/>
      <c r="U212" s="20"/>
      <c r="V212" s="20"/>
      <c r="W212" s="20"/>
      <c r="X212" s="20"/>
      <c r="Y212" s="20"/>
      <c r="Z212" s="20"/>
    </row>
    <row r="213" spans="3:26" ht="15.75" customHeight="1">
      <c r="C213" s="170"/>
      <c r="D213" s="70"/>
      <c r="E213" s="71"/>
      <c r="F213" s="170"/>
      <c r="G213" s="70"/>
      <c r="H213" s="172"/>
      <c r="I213" s="28"/>
      <c r="J213" s="20"/>
      <c r="K213" s="20"/>
      <c r="L213" s="20"/>
      <c r="M213" s="20"/>
      <c r="N213" s="20"/>
      <c r="O213" s="20"/>
      <c r="P213" s="20"/>
      <c r="Q213" s="20"/>
      <c r="R213" s="20"/>
      <c r="S213" s="20"/>
      <c r="T213" s="20"/>
      <c r="U213" s="20"/>
      <c r="V213" s="20"/>
      <c r="W213" s="20"/>
      <c r="X213" s="20"/>
      <c r="Y213" s="20"/>
      <c r="Z213" s="20"/>
    </row>
    <row r="214" spans="3:26" ht="15.75" customHeight="1">
      <c r="C214" s="170"/>
      <c r="D214" s="70"/>
      <c r="E214" s="71"/>
      <c r="F214" s="170"/>
      <c r="G214" s="70"/>
      <c r="H214" s="172"/>
      <c r="I214" s="28"/>
      <c r="J214" s="20"/>
      <c r="K214" s="20"/>
      <c r="L214" s="20"/>
      <c r="M214" s="20"/>
      <c r="N214" s="20"/>
      <c r="O214" s="20"/>
      <c r="P214" s="20"/>
      <c r="Q214" s="20"/>
      <c r="R214" s="20"/>
      <c r="S214" s="20"/>
      <c r="T214" s="20"/>
      <c r="U214" s="20"/>
      <c r="V214" s="20"/>
      <c r="W214" s="20"/>
      <c r="X214" s="20"/>
      <c r="Y214" s="20"/>
      <c r="Z214" s="20"/>
    </row>
    <row r="215" spans="3:26" ht="15.75" customHeight="1">
      <c r="C215" s="170"/>
      <c r="D215" s="70"/>
      <c r="E215" s="71"/>
      <c r="F215" s="170"/>
      <c r="G215" s="70"/>
      <c r="H215" s="172"/>
      <c r="I215" s="28"/>
      <c r="J215" s="20"/>
      <c r="K215" s="20"/>
      <c r="L215" s="20"/>
      <c r="M215" s="20"/>
      <c r="N215" s="20"/>
      <c r="O215" s="20"/>
      <c r="P215" s="20"/>
      <c r="Q215" s="20"/>
      <c r="R215" s="20"/>
      <c r="S215" s="20"/>
      <c r="T215" s="20"/>
      <c r="U215" s="20"/>
      <c r="V215" s="20"/>
      <c r="W215" s="20"/>
      <c r="X215" s="20"/>
      <c r="Y215" s="20"/>
      <c r="Z215" s="20"/>
    </row>
    <row r="216" spans="3:26" ht="15.75" customHeight="1">
      <c r="C216" s="170"/>
      <c r="D216" s="70"/>
      <c r="E216" s="71"/>
      <c r="F216" s="170"/>
      <c r="G216" s="70"/>
      <c r="H216" s="172"/>
      <c r="I216" s="28"/>
      <c r="J216" s="20"/>
      <c r="K216" s="20"/>
      <c r="L216" s="20"/>
      <c r="M216" s="20"/>
      <c r="N216" s="20"/>
      <c r="O216" s="20"/>
      <c r="P216" s="20"/>
      <c r="Q216" s="20"/>
      <c r="R216" s="20"/>
      <c r="S216" s="20"/>
      <c r="T216" s="20"/>
      <c r="U216" s="20"/>
      <c r="V216" s="20"/>
      <c r="W216" s="20"/>
      <c r="X216" s="20"/>
      <c r="Y216" s="20"/>
      <c r="Z216" s="20"/>
    </row>
    <row r="217" spans="3:26" ht="15.75" customHeight="1">
      <c r="C217" s="170"/>
      <c r="D217" s="70"/>
      <c r="E217" s="71"/>
      <c r="F217" s="170"/>
      <c r="G217" s="70"/>
      <c r="H217" s="172"/>
      <c r="I217" s="28"/>
      <c r="J217" s="20"/>
      <c r="K217" s="20"/>
      <c r="L217" s="20"/>
      <c r="M217" s="20"/>
      <c r="N217" s="20"/>
      <c r="O217" s="20"/>
      <c r="P217" s="20"/>
      <c r="Q217" s="20"/>
      <c r="R217" s="20"/>
      <c r="S217" s="20"/>
      <c r="T217" s="20"/>
      <c r="U217" s="20"/>
      <c r="V217" s="20"/>
      <c r="W217" s="20"/>
      <c r="X217" s="20"/>
      <c r="Y217" s="20"/>
      <c r="Z217" s="20"/>
    </row>
    <row r="218" spans="3:26" ht="15.75" customHeight="1">
      <c r="C218" s="170"/>
      <c r="D218" s="70"/>
      <c r="E218" s="71"/>
      <c r="F218" s="170"/>
      <c r="G218" s="70"/>
      <c r="H218" s="172"/>
      <c r="I218" s="28"/>
      <c r="J218" s="20"/>
      <c r="K218" s="20"/>
      <c r="L218" s="20"/>
      <c r="M218" s="20"/>
      <c r="N218" s="20"/>
      <c r="O218" s="20"/>
      <c r="P218" s="20"/>
      <c r="Q218" s="20"/>
      <c r="R218" s="20"/>
      <c r="S218" s="20"/>
      <c r="T218" s="20"/>
      <c r="U218" s="20"/>
      <c r="V218" s="20"/>
      <c r="W218" s="20"/>
      <c r="X218" s="20"/>
      <c r="Y218" s="20"/>
      <c r="Z218" s="20"/>
    </row>
    <row r="219" spans="3:26" ht="15.75" customHeight="1">
      <c r="C219" s="170"/>
      <c r="D219" s="70"/>
      <c r="E219" s="71"/>
      <c r="F219" s="170"/>
      <c r="G219" s="70"/>
      <c r="H219" s="172"/>
      <c r="I219" s="28"/>
      <c r="J219" s="20"/>
      <c r="K219" s="20"/>
      <c r="L219" s="20"/>
      <c r="M219" s="20"/>
      <c r="N219" s="20"/>
      <c r="O219" s="20"/>
      <c r="P219" s="20"/>
      <c r="Q219" s="20"/>
      <c r="R219" s="20"/>
      <c r="S219" s="20"/>
      <c r="T219" s="20"/>
      <c r="U219" s="20"/>
      <c r="V219" s="20"/>
      <c r="W219" s="20"/>
      <c r="X219" s="20"/>
      <c r="Y219" s="20"/>
      <c r="Z219" s="20"/>
    </row>
    <row r="220" spans="3:26" ht="15.75" customHeight="1">
      <c r="C220" s="170"/>
      <c r="D220" s="70"/>
      <c r="E220" s="71"/>
      <c r="F220" s="170"/>
      <c r="G220" s="70"/>
      <c r="H220" s="172"/>
      <c r="I220" s="28"/>
      <c r="J220" s="20"/>
      <c r="K220" s="20"/>
      <c r="L220" s="20"/>
      <c r="M220" s="20"/>
      <c r="N220" s="20"/>
      <c r="O220" s="20"/>
      <c r="P220" s="20"/>
      <c r="Q220" s="20"/>
      <c r="R220" s="20"/>
      <c r="S220" s="20"/>
      <c r="T220" s="20"/>
      <c r="U220" s="20"/>
      <c r="V220" s="20"/>
      <c r="W220" s="20"/>
      <c r="X220" s="20"/>
      <c r="Y220" s="20"/>
      <c r="Z220" s="20"/>
    </row>
    <row r="221" spans="3:26" ht="15.75" customHeight="1">
      <c r="C221" s="170"/>
      <c r="D221" s="70"/>
      <c r="E221" s="71"/>
      <c r="F221" s="170"/>
      <c r="G221" s="70"/>
      <c r="H221" s="172"/>
      <c r="I221" s="28"/>
      <c r="J221" s="20"/>
      <c r="K221" s="20"/>
      <c r="L221" s="20"/>
      <c r="M221" s="20"/>
      <c r="N221" s="20"/>
      <c r="O221" s="20"/>
      <c r="P221" s="20"/>
      <c r="Q221" s="20"/>
      <c r="R221" s="20"/>
      <c r="S221" s="20"/>
      <c r="T221" s="20"/>
      <c r="U221" s="20"/>
      <c r="V221" s="20"/>
      <c r="W221" s="20"/>
      <c r="X221" s="20"/>
      <c r="Y221" s="20"/>
      <c r="Z221" s="20"/>
    </row>
    <row r="222" spans="3:26" ht="15.75" customHeight="1">
      <c r="C222" s="170"/>
      <c r="D222" s="70"/>
      <c r="E222" s="71"/>
      <c r="F222" s="170"/>
      <c r="G222" s="70"/>
      <c r="H222" s="172"/>
      <c r="I222" s="28"/>
      <c r="J222" s="20"/>
      <c r="K222" s="20"/>
      <c r="L222" s="20"/>
      <c r="M222" s="20"/>
      <c r="N222" s="20"/>
      <c r="O222" s="20"/>
      <c r="P222" s="20"/>
      <c r="Q222" s="20"/>
      <c r="R222" s="20"/>
      <c r="S222" s="20"/>
      <c r="T222" s="20"/>
      <c r="U222" s="20"/>
      <c r="V222" s="20"/>
      <c r="W222" s="20"/>
      <c r="X222" s="20"/>
      <c r="Y222" s="20"/>
      <c r="Z222" s="20"/>
    </row>
    <row r="223" spans="3:26" ht="15.75" customHeight="1">
      <c r="C223" s="170"/>
      <c r="D223" s="70"/>
      <c r="E223" s="71"/>
      <c r="F223" s="170"/>
      <c r="G223" s="70"/>
      <c r="H223" s="172"/>
      <c r="I223" s="28"/>
      <c r="J223" s="20"/>
      <c r="K223" s="20"/>
      <c r="L223" s="20"/>
      <c r="M223" s="20"/>
      <c r="N223" s="20"/>
      <c r="O223" s="20"/>
      <c r="P223" s="20"/>
      <c r="Q223" s="20"/>
      <c r="R223" s="20"/>
      <c r="S223" s="20"/>
      <c r="T223" s="20"/>
      <c r="U223" s="20"/>
      <c r="V223" s="20"/>
      <c r="W223" s="20"/>
      <c r="X223" s="20"/>
      <c r="Y223" s="20"/>
      <c r="Z223" s="20"/>
    </row>
    <row r="224" spans="3:26" ht="15.75" customHeight="1">
      <c r="C224" s="170"/>
      <c r="D224" s="70"/>
      <c r="E224" s="71"/>
      <c r="F224" s="170"/>
      <c r="G224" s="70"/>
      <c r="H224" s="172"/>
      <c r="I224" s="28"/>
      <c r="J224" s="20"/>
      <c r="K224" s="20"/>
      <c r="L224" s="20"/>
      <c r="M224" s="20"/>
      <c r="N224" s="20"/>
      <c r="O224" s="20"/>
      <c r="P224" s="20"/>
      <c r="Q224" s="20"/>
      <c r="R224" s="20"/>
      <c r="S224" s="20"/>
      <c r="T224" s="20"/>
      <c r="U224" s="20"/>
      <c r="V224" s="20"/>
      <c r="W224" s="20"/>
      <c r="X224" s="20"/>
      <c r="Y224" s="20"/>
      <c r="Z224" s="20"/>
    </row>
    <row r="225" spans="2:26" ht="15.75" customHeight="1">
      <c r="B225" s="20"/>
      <c r="C225" s="170"/>
      <c r="D225" s="70"/>
      <c r="E225" s="71"/>
      <c r="F225" s="170"/>
      <c r="G225" s="70"/>
      <c r="H225" s="172"/>
      <c r="I225" s="28"/>
      <c r="J225" s="20"/>
      <c r="K225" s="20"/>
      <c r="L225" s="20"/>
      <c r="M225" s="20"/>
      <c r="N225" s="20"/>
      <c r="O225" s="20"/>
      <c r="P225" s="20"/>
      <c r="Q225" s="20"/>
      <c r="R225" s="20"/>
      <c r="S225" s="20"/>
      <c r="T225" s="20"/>
      <c r="U225" s="20"/>
      <c r="V225" s="20"/>
      <c r="W225" s="20"/>
      <c r="X225" s="20"/>
      <c r="Y225" s="20"/>
      <c r="Z225" s="20"/>
    </row>
    <row r="226" spans="2:26" ht="15.75" customHeight="1">
      <c r="B226" s="20"/>
      <c r="C226" s="170"/>
      <c r="D226" s="70"/>
      <c r="E226" s="71"/>
      <c r="F226" s="170"/>
      <c r="G226" s="70"/>
      <c r="H226" s="172"/>
      <c r="I226" s="28"/>
      <c r="J226" s="20"/>
      <c r="K226" s="20"/>
      <c r="L226" s="20"/>
      <c r="M226" s="20"/>
      <c r="N226" s="20"/>
      <c r="O226" s="20"/>
      <c r="P226" s="20"/>
      <c r="Q226" s="20"/>
      <c r="R226" s="20"/>
      <c r="S226" s="20"/>
      <c r="T226" s="20"/>
      <c r="U226" s="20"/>
      <c r="V226" s="20"/>
      <c r="W226" s="20"/>
      <c r="X226" s="20"/>
      <c r="Y226" s="20"/>
      <c r="Z226" s="20"/>
    </row>
    <row r="227" spans="2:26" ht="15.75" customHeight="1">
      <c r="B227" s="20"/>
      <c r="C227" s="170"/>
      <c r="D227" s="70"/>
      <c r="E227" s="71"/>
      <c r="F227" s="170"/>
      <c r="G227" s="70"/>
      <c r="H227" s="172"/>
      <c r="I227" s="28"/>
      <c r="J227" s="20"/>
      <c r="K227" s="20"/>
      <c r="L227" s="20"/>
      <c r="M227" s="20"/>
      <c r="N227" s="20"/>
      <c r="O227" s="20"/>
      <c r="P227" s="20"/>
      <c r="Q227" s="20"/>
      <c r="R227" s="20"/>
      <c r="S227" s="20"/>
      <c r="T227" s="20"/>
      <c r="U227" s="20"/>
      <c r="V227" s="20"/>
      <c r="W227" s="20"/>
      <c r="X227" s="20"/>
      <c r="Y227" s="20"/>
      <c r="Z227" s="20"/>
    </row>
    <row r="228" spans="2:26" ht="15.75" customHeight="1">
      <c r="B228" s="20"/>
      <c r="C228" s="170"/>
      <c r="D228" s="70"/>
      <c r="E228" s="71"/>
      <c r="F228" s="170"/>
      <c r="G228" s="70"/>
      <c r="H228" s="172"/>
      <c r="I228" s="28"/>
      <c r="J228" s="20"/>
      <c r="K228" s="20"/>
      <c r="L228" s="20"/>
      <c r="M228" s="20"/>
      <c r="N228" s="20"/>
      <c r="O228" s="20"/>
      <c r="P228" s="20"/>
      <c r="Q228" s="20"/>
      <c r="R228" s="20"/>
      <c r="S228" s="20"/>
      <c r="T228" s="20"/>
      <c r="U228" s="20"/>
      <c r="V228" s="20"/>
      <c r="W228" s="20"/>
      <c r="X228" s="20"/>
      <c r="Y228" s="20"/>
      <c r="Z228" s="20"/>
    </row>
    <row r="229" spans="2:26" ht="15.75" customHeight="1">
      <c r="B229" s="20"/>
      <c r="C229" s="170"/>
      <c r="D229" s="70"/>
      <c r="E229" s="71"/>
      <c r="F229" s="170"/>
      <c r="G229" s="70"/>
      <c r="H229" s="172"/>
      <c r="I229" s="28"/>
      <c r="J229" s="20"/>
      <c r="K229" s="20"/>
      <c r="L229" s="20"/>
      <c r="M229" s="20"/>
      <c r="N229" s="20"/>
      <c r="O229" s="20"/>
      <c r="P229" s="20"/>
      <c r="Q229" s="20"/>
      <c r="R229" s="20"/>
      <c r="S229" s="20"/>
      <c r="T229" s="20"/>
      <c r="U229" s="20"/>
      <c r="V229" s="20"/>
      <c r="W229" s="20"/>
      <c r="X229" s="20"/>
      <c r="Y229" s="20"/>
      <c r="Z229" s="20"/>
    </row>
    <row r="230" spans="2:26" ht="15.75" customHeight="1">
      <c r="B230" s="20"/>
      <c r="C230" s="170"/>
      <c r="D230" s="70"/>
      <c r="E230" s="71"/>
      <c r="F230" s="170"/>
      <c r="G230" s="70"/>
      <c r="H230" s="172"/>
      <c r="I230" s="28"/>
      <c r="J230" s="20"/>
      <c r="K230" s="20"/>
      <c r="L230" s="20"/>
      <c r="M230" s="20"/>
      <c r="N230" s="20"/>
      <c r="O230" s="20"/>
      <c r="P230" s="20"/>
      <c r="Q230" s="20"/>
      <c r="R230" s="20"/>
      <c r="S230" s="20"/>
      <c r="T230" s="20"/>
      <c r="U230" s="20"/>
      <c r="V230" s="20"/>
      <c r="W230" s="20"/>
      <c r="X230" s="20"/>
      <c r="Y230" s="20"/>
      <c r="Z230" s="20"/>
    </row>
    <row r="231" spans="2:26" ht="15.75" customHeight="1">
      <c r="B231" s="20"/>
      <c r="C231" s="170"/>
      <c r="D231" s="70"/>
      <c r="E231" s="71"/>
      <c r="F231" s="170"/>
      <c r="G231" s="70"/>
      <c r="H231" s="172"/>
      <c r="I231" s="28"/>
      <c r="J231" s="20"/>
      <c r="K231" s="20"/>
      <c r="L231" s="20"/>
      <c r="M231" s="20"/>
      <c r="N231" s="20"/>
      <c r="O231" s="20"/>
      <c r="P231" s="20"/>
      <c r="Q231" s="20"/>
      <c r="R231" s="20"/>
      <c r="S231" s="20"/>
      <c r="T231" s="20"/>
      <c r="U231" s="20"/>
      <c r="V231" s="20"/>
      <c r="W231" s="20"/>
      <c r="X231" s="20"/>
      <c r="Y231" s="20"/>
      <c r="Z231" s="20"/>
    </row>
    <row r="232" spans="2:26" ht="15.75" customHeight="1">
      <c r="B232" s="20"/>
      <c r="C232" s="170"/>
      <c r="D232" s="70"/>
      <c r="E232" s="71"/>
      <c r="F232" s="170"/>
      <c r="G232" s="70"/>
      <c r="H232" s="172"/>
      <c r="I232" s="28"/>
      <c r="J232" s="20"/>
      <c r="K232" s="20"/>
      <c r="L232" s="20"/>
      <c r="M232" s="20"/>
      <c r="N232" s="20"/>
      <c r="O232" s="20"/>
      <c r="P232" s="20"/>
      <c r="Q232" s="20"/>
      <c r="R232" s="20"/>
      <c r="S232" s="20"/>
      <c r="T232" s="20"/>
      <c r="U232" s="20"/>
      <c r="V232" s="20"/>
      <c r="W232" s="20"/>
      <c r="X232" s="20"/>
      <c r="Y232" s="20"/>
      <c r="Z232" s="20"/>
    </row>
    <row r="233" spans="2:26" ht="15.75" customHeight="1">
      <c r="B233" s="20"/>
      <c r="C233" s="170"/>
      <c r="D233" s="70"/>
      <c r="E233" s="71"/>
      <c r="F233" s="170"/>
      <c r="G233" s="70"/>
      <c r="H233" s="172"/>
      <c r="I233" s="28"/>
      <c r="J233" s="20"/>
      <c r="K233" s="20"/>
      <c r="L233" s="20"/>
      <c r="M233" s="20"/>
      <c r="N233" s="20"/>
      <c r="O233" s="20"/>
      <c r="P233" s="20"/>
      <c r="Q233" s="20"/>
      <c r="R233" s="20"/>
      <c r="S233" s="20"/>
      <c r="T233" s="20"/>
      <c r="U233" s="20"/>
      <c r="V233" s="20"/>
      <c r="W233" s="20"/>
      <c r="X233" s="20"/>
      <c r="Y233" s="20"/>
      <c r="Z233" s="20"/>
    </row>
    <row r="234" spans="2:26" ht="15.75" customHeight="1">
      <c r="B234" s="20"/>
      <c r="C234" s="170"/>
      <c r="D234" s="70"/>
      <c r="E234" s="71"/>
      <c r="F234" s="170"/>
      <c r="G234" s="70"/>
      <c r="H234" s="172"/>
      <c r="I234" s="28"/>
      <c r="J234" s="20"/>
      <c r="K234" s="20"/>
      <c r="L234" s="20"/>
      <c r="M234" s="20"/>
      <c r="N234" s="20"/>
      <c r="O234" s="20"/>
      <c r="P234" s="20"/>
      <c r="Q234" s="20"/>
      <c r="R234" s="20"/>
      <c r="S234" s="20"/>
      <c r="T234" s="20"/>
      <c r="U234" s="20"/>
      <c r="V234" s="20"/>
      <c r="W234" s="20"/>
      <c r="X234" s="20"/>
      <c r="Y234" s="20"/>
      <c r="Z234" s="20"/>
    </row>
    <row r="235" spans="2:26" ht="15.75" customHeight="1">
      <c r="B235" s="20"/>
      <c r="C235" s="170"/>
      <c r="D235" s="70"/>
      <c r="E235" s="71"/>
      <c r="F235" s="170"/>
      <c r="G235" s="70"/>
      <c r="H235" s="172"/>
      <c r="I235" s="28"/>
      <c r="J235" s="20"/>
      <c r="K235" s="20"/>
      <c r="L235" s="20"/>
      <c r="M235" s="20"/>
      <c r="N235" s="20"/>
      <c r="O235" s="20"/>
      <c r="P235" s="20"/>
      <c r="Q235" s="20"/>
      <c r="R235" s="20"/>
      <c r="S235" s="20"/>
      <c r="T235" s="20"/>
      <c r="U235" s="20"/>
      <c r="V235" s="20"/>
      <c r="W235" s="20"/>
      <c r="X235" s="20"/>
      <c r="Y235" s="20"/>
      <c r="Z235" s="20"/>
    </row>
    <row r="236" spans="2:26" ht="15.75" customHeight="1">
      <c r="B236" s="20"/>
      <c r="C236" s="170"/>
      <c r="D236" s="70"/>
      <c r="E236" s="71"/>
      <c r="F236" s="170"/>
      <c r="G236" s="70"/>
      <c r="H236" s="172"/>
      <c r="I236" s="28"/>
      <c r="J236" s="20"/>
      <c r="K236" s="20"/>
      <c r="L236" s="20"/>
      <c r="M236" s="20"/>
      <c r="N236" s="20"/>
      <c r="O236" s="20"/>
      <c r="P236" s="20"/>
      <c r="Q236" s="20"/>
      <c r="R236" s="20"/>
      <c r="S236" s="20"/>
      <c r="T236" s="20"/>
      <c r="U236" s="20"/>
      <c r="V236" s="20"/>
      <c r="W236" s="20"/>
      <c r="X236" s="20"/>
      <c r="Y236" s="20"/>
      <c r="Z236" s="20"/>
    </row>
    <row r="237" spans="2:26" ht="15.75" customHeight="1">
      <c r="B237" s="20"/>
      <c r="C237" s="170"/>
      <c r="D237" s="70"/>
      <c r="E237" s="71"/>
      <c r="F237" s="170"/>
      <c r="G237" s="70"/>
      <c r="H237" s="172"/>
      <c r="I237" s="28"/>
      <c r="J237" s="20"/>
      <c r="K237" s="20"/>
      <c r="L237" s="20"/>
      <c r="M237" s="20"/>
      <c r="N237" s="20"/>
      <c r="O237" s="20"/>
      <c r="P237" s="20"/>
      <c r="Q237" s="20"/>
      <c r="R237" s="20"/>
      <c r="S237" s="20"/>
      <c r="T237" s="20"/>
      <c r="U237" s="20"/>
      <c r="V237" s="20"/>
      <c r="W237" s="20"/>
      <c r="X237" s="20"/>
      <c r="Y237" s="20"/>
      <c r="Z237" s="20"/>
    </row>
    <row r="238" spans="2:26" ht="15.75" customHeight="1">
      <c r="B238" s="20"/>
      <c r="C238" s="170"/>
      <c r="D238" s="70"/>
      <c r="E238" s="71"/>
      <c r="F238" s="170"/>
      <c r="G238" s="70"/>
      <c r="H238" s="172"/>
      <c r="I238" s="28"/>
      <c r="J238" s="20"/>
      <c r="K238" s="20"/>
      <c r="L238" s="20"/>
      <c r="M238" s="20"/>
      <c r="N238" s="20"/>
      <c r="O238" s="20"/>
      <c r="P238" s="20"/>
      <c r="Q238" s="20"/>
      <c r="R238" s="20"/>
      <c r="S238" s="20"/>
      <c r="T238" s="20"/>
      <c r="U238" s="20"/>
      <c r="V238" s="20"/>
      <c r="W238" s="20"/>
      <c r="X238" s="20"/>
      <c r="Y238" s="20"/>
      <c r="Z238" s="20"/>
    </row>
    <row r="239" spans="2:26" ht="15.75" customHeight="1">
      <c r="B239" s="20"/>
      <c r="C239" s="170"/>
      <c r="D239" s="70"/>
      <c r="E239" s="71"/>
      <c r="F239" s="170"/>
      <c r="G239" s="70"/>
      <c r="H239" s="172"/>
      <c r="I239" s="28"/>
      <c r="J239" s="20"/>
      <c r="K239" s="20"/>
      <c r="L239" s="20"/>
      <c r="M239" s="20"/>
      <c r="N239" s="20"/>
      <c r="O239" s="20"/>
      <c r="P239" s="20"/>
      <c r="Q239" s="20"/>
      <c r="R239" s="20"/>
      <c r="S239" s="20"/>
      <c r="T239" s="20"/>
      <c r="U239" s="20"/>
      <c r="V239" s="20"/>
      <c r="W239" s="20"/>
      <c r="X239" s="20"/>
      <c r="Y239" s="20"/>
      <c r="Z239" s="20"/>
    </row>
    <row r="240" spans="2:26" ht="15.75" customHeight="1">
      <c r="B240" s="20"/>
      <c r="C240" s="170"/>
      <c r="D240" s="70"/>
      <c r="E240" s="71"/>
      <c r="F240" s="170"/>
      <c r="G240" s="70"/>
      <c r="H240" s="172"/>
      <c r="I240" s="28"/>
      <c r="J240" s="20"/>
      <c r="K240" s="20"/>
      <c r="L240" s="20"/>
      <c r="M240" s="20"/>
      <c r="N240" s="20"/>
      <c r="O240" s="20"/>
      <c r="P240" s="20"/>
      <c r="Q240" s="20"/>
      <c r="R240" s="20"/>
      <c r="S240" s="20"/>
      <c r="T240" s="20"/>
      <c r="U240" s="20"/>
      <c r="V240" s="20"/>
      <c r="W240" s="20"/>
      <c r="X240" s="20"/>
      <c r="Y240" s="20"/>
      <c r="Z240" s="20"/>
    </row>
    <row r="241" spans="2:26" ht="15.75" customHeight="1">
      <c r="B241" s="20"/>
      <c r="C241" s="170"/>
      <c r="D241" s="70"/>
      <c r="E241" s="71"/>
      <c r="F241" s="170"/>
      <c r="G241" s="70"/>
      <c r="H241" s="172"/>
      <c r="I241" s="28"/>
      <c r="J241" s="20"/>
      <c r="K241" s="20"/>
      <c r="L241" s="20"/>
      <c r="M241" s="20"/>
      <c r="N241" s="20"/>
      <c r="O241" s="20"/>
      <c r="P241" s="20"/>
      <c r="Q241" s="20"/>
      <c r="R241" s="20"/>
      <c r="S241" s="20"/>
      <c r="T241" s="20"/>
      <c r="U241" s="20"/>
      <c r="V241" s="20"/>
      <c r="W241" s="20"/>
      <c r="X241" s="20"/>
      <c r="Y241" s="20"/>
      <c r="Z241" s="20"/>
    </row>
    <row r="242" spans="2:26" ht="15.75" customHeight="1">
      <c r="B242" s="20"/>
      <c r="C242" s="170"/>
      <c r="D242" s="70"/>
      <c r="E242" s="71"/>
      <c r="F242" s="170"/>
      <c r="G242" s="70"/>
      <c r="H242" s="172"/>
      <c r="I242" s="28"/>
      <c r="J242" s="20"/>
      <c r="K242" s="20"/>
      <c r="L242" s="20"/>
      <c r="M242" s="20"/>
      <c r="N242" s="20"/>
      <c r="O242" s="20"/>
      <c r="P242" s="20"/>
      <c r="Q242" s="20"/>
      <c r="R242" s="20"/>
      <c r="S242" s="20"/>
      <c r="T242" s="20"/>
      <c r="U242" s="20"/>
      <c r="V242" s="20"/>
      <c r="W242" s="20"/>
      <c r="X242" s="20"/>
      <c r="Y242" s="20"/>
      <c r="Z242" s="20"/>
    </row>
    <row r="243" spans="2:26" ht="15.75" customHeight="1">
      <c r="B243" s="20"/>
      <c r="C243" s="170"/>
      <c r="D243" s="70"/>
      <c r="E243" s="71"/>
      <c r="F243" s="170"/>
      <c r="G243" s="70"/>
      <c r="H243" s="172"/>
      <c r="I243" s="28"/>
      <c r="J243" s="20"/>
      <c r="K243" s="20"/>
      <c r="L243" s="20"/>
      <c r="M243" s="20"/>
      <c r="N243" s="20"/>
      <c r="O243" s="20"/>
      <c r="P243" s="20"/>
      <c r="Q243" s="20"/>
      <c r="R243" s="20"/>
      <c r="S243" s="20"/>
      <c r="T243" s="20"/>
      <c r="U243" s="20"/>
      <c r="V243" s="20"/>
      <c r="W243" s="20"/>
      <c r="X243" s="20"/>
      <c r="Y243" s="20"/>
      <c r="Z243" s="20"/>
    </row>
    <row r="244" spans="2:26" ht="15.75" customHeight="1">
      <c r="B244" s="20"/>
      <c r="C244" s="170"/>
      <c r="D244" s="70"/>
      <c r="E244" s="71"/>
      <c r="F244" s="170"/>
      <c r="G244" s="70"/>
      <c r="H244" s="172"/>
      <c r="I244" s="28"/>
      <c r="J244" s="20"/>
      <c r="K244" s="20"/>
      <c r="L244" s="20"/>
      <c r="M244" s="20"/>
      <c r="N244" s="20"/>
      <c r="O244" s="20"/>
      <c r="P244" s="20"/>
      <c r="Q244" s="20"/>
      <c r="R244" s="20"/>
      <c r="S244" s="20"/>
      <c r="T244" s="20"/>
      <c r="U244" s="20"/>
      <c r="V244" s="20"/>
      <c r="W244" s="20"/>
      <c r="X244" s="20"/>
      <c r="Y244" s="20"/>
      <c r="Z244" s="20"/>
    </row>
    <row r="245" spans="2:26" ht="15.75" customHeight="1">
      <c r="B245" s="20"/>
      <c r="C245" s="170"/>
      <c r="D245" s="70"/>
      <c r="E245" s="71"/>
      <c r="F245" s="170"/>
      <c r="G245" s="70"/>
      <c r="H245" s="172"/>
      <c r="I245" s="28"/>
      <c r="J245" s="20"/>
      <c r="K245" s="20"/>
      <c r="L245" s="20"/>
      <c r="M245" s="20"/>
      <c r="N245" s="20"/>
      <c r="O245" s="20"/>
      <c r="P245" s="20"/>
      <c r="Q245" s="20"/>
      <c r="R245" s="20"/>
      <c r="S245" s="20"/>
      <c r="T245" s="20"/>
      <c r="U245" s="20"/>
      <c r="V245" s="20"/>
      <c r="W245" s="20"/>
      <c r="X245" s="20"/>
      <c r="Y245" s="20"/>
      <c r="Z245" s="20"/>
    </row>
    <row r="246" spans="2:26" ht="15.75" customHeight="1">
      <c r="B246" s="20"/>
      <c r="C246" s="170"/>
      <c r="D246" s="70"/>
      <c r="E246" s="71"/>
      <c r="F246" s="170"/>
      <c r="G246" s="70"/>
      <c r="H246" s="172"/>
      <c r="I246" s="28"/>
      <c r="J246" s="20"/>
      <c r="K246" s="20"/>
      <c r="L246" s="20"/>
      <c r="M246" s="20"/>
      <c r="N246" s="20"/>
      <c r="O246" s="20"/>
      <c r="P246" s="20"/>
      <c r="Q246" s="20"/>
      <c r="R246" s="20"/>
      <c r="S246" s="20"/>
      <c r="T246" s="20"/>
      <c r="U246" s="20"/>
      <c r="V246" s="20"/>
      <c r="W246" s="20"/>
      <c r="X246" s="20"/>
      <c r="Y246" s="20"/>
      <c r="Z246" s="20"/>
    </row>
    <row r="247" spans="2:26" ht="15.75" customHeight="1">
      <c r="B247" s="20"/>
      <c r="C247" s="170"/>
      <c r="D247" s="70"/>
      <c r="E247" s="71"/>
      <c r="F247" s="170"/>
      <c r="G247" s="70"/>
      <c r="H247" s="172"/>
      <c r="I247" s="28"/>
      <c r="J247" s="20"/>
      <c r="K247" s="20"/>
      <c r="L247" s="20"/>
      <c r="M247" s="20"/>
      <c r="N247" s="20"/>
      <c r="O247" s="20"/>
      <c r="P247" s="20"/>
      <c r="Q247" s="20"/>
      <c r="R247" s="20"/>
      <c r="S247" s="20"/>
      <c r="T247" s="20"/>
      <c r="U247" s="20"/>
      <c r="V247" s="20"/>
      <c r="W247" s="20"/>
      <c r="X247" s="20"/>
      <c r="Y247" s="20"/>
      <c r="Z247" s="20"/>
    </row>
    <row r="248" spans="2:26" ht="15.75" customHeight="1">
      <c r="B248" s="20"/>
      <c r="C248" s="170"/>
      <c r="D248" s="70"/>
      <c r="E248" s="71"/>
      <c r="F248" s="170"/>
      <c r="G248" s="70"/>
      <c r="H248" s="172"/>
      <c r="I248" s="28"/>
      <c r="J248" s="20"/>
      <c r="K248" s="20"/>
      <c r="L248" s="20"/>
      <c r="M248" s="20"/>
      <c r="N248" s="20"/>
      <c r="O248" s="20"/>
      <c r="P248" s="20"/>
      <c r="Q248" s="20"/>
      <c r="R248" s="20"/>
      <c r="S248" s="20"/>
      <c r="T248" s="20"/>
      <c r="U248" s="20"/>
      <c r="V248" s="20"/>
      <c r="W248" s="20"/>
      <c r="X248" s="20"/>
      <c r="Y248" s="20"/>
      <c r="Z248" s="20"/>
    </row>
    <row r="249" spans="2:26" ht="15.75" customHeight="1">
      <c r="B249" s="20"/>
      <c r="C249" s="170"/>
      <c r="D249" s="70"/>
      <c r="E249" s="71"/>
      <c r="F249" s="170"/>
      <c r="G249" s="70"/>
      <c r="H249" s="172"/>
      <c r="I249" s="28"/>
      <c r="J249" s="20"/>
      <c r="K249" s="20"/>
      <c r="L249" s="20"/>
      <c r="M249" s="20"/>
      <c r="N249" s="20"/>
      <c r="O249" s="20"/>
      <c r="P249" s="20"/>
      <c r="Q249" s="20"/>
      <c r="R249" s="20"/>
      <c r="S249" s="20"/>
      <c r="T249" s="20"/>
      <c r="U249" s="20"/>
      <c r="V249" s="20"/>
      <c r="W249" s="20"/>
      <c r="X249" s="20"/>
      <c r="Y249" s="20"/>
      <c r="Z249" s="20"/>
    </row>
    <row r="250" spans="2:26" ht="15.75" customHeight="1">
      <c r="B250" s="20"/>
      <c r="C250" s="170"/>
      <c r="D250" s="70"/>
      <c r="E250" s="71"/>
      <c r="F250" s="170"/>
      <c r="G250" s="70"/>
      <c r="H250" s="172"/>
      <c r="I250" s="28"/>
      <c r="J250" s="20"/>
      <c r="K250" s="20"/>
      <c r="L250" s="20"/>
      <c r="M250" s="20"/>
      <c r="N250" s="20"/>
      <c r="O250" s="20"/>
      <c r="P250" s="20"/>
      <c r="Q250" s="20"/>
      <c r="R250" s="20"/>
      <c r="S250" s="20"/>
      <c r="T250" s="20"/>
      <c r="U250" s="20"/>
      <c r="V250" s="20"/>
      <c r="W250" s="20"/>
      <c r="X250" s="20"/>
      <c r="Y250" s="20"/>
      <c r="Z250" s="20"/>
    </row>
    <row r="251" spans="2:26" ht="15.75" customHeight="1">
      <c r="B251" s="20"/>
      <c r="C251" s="170"/>
      <c r="D251" s="70"/>
      <c r="E251" s="71"/>
      <c r="F251" s="170"/>
      <c r="G251" s="70"/>
      <c r="H251" s="172"/>
      <c r="I251" s="28"/>
      <c r="J251" s="20"/>
      <c r="K251" s="20"/>
      <c r="L251" s="20"/>
      <c r="M251" s="20"/>
      <c r="N251" s="20"/>
      <c r="O251" s="20"/>
      <c r="P251" s="20"/>
      <c r="Q251" s="20"/>
      <c r="R251" s="20"/>
      <c r="S251" s="20"/>
      <c r="T251" s="20"/>
      <c r="U251" s="20"/>
      <c r="V251" s="20"/>
      <c r="W251" s="20"/>
      <c r="X251" s="20"/>
      <c r="Y251" s="20"/>
      <c r="Z251" s="20"/>
    </row>
    <row r="252" spans="2:26" ht="15.75" customHeight="1">
      <c r="B252" s="20"/>
      <c r="C252" s="170"/>
      <c r="D252" s="70"/>
      <c r="E252" s="71"/>
      <c r="F252" s="170"/>
      <c r="G252" s="70"/>
      <c r="H252" s="172"/>
      <c r="I252" s="28"/>
      <c r="J252" s="20"/>
      <c r="K252" s="20"/>
      <c r="L252" s="20"/>
      <c r="M252" s="20"/>
      <c r="N252" s="20"/>
      <c r="O252" s="20"/>
      <c r="P252" s="20"/>
      <c r="Q252" s="20"/>
      <c r="R252" s="20"/>
      <c r="S252" s="20"/>
      <c r="T252" s="20"/>
      <c r="U252" s="20"/>
      <c r="V252" s="20"/>
      <c r="W252" s="20"/>
      <c r="X252" s="20"/>
      <c r="Y252" s="20"/>
      <c r="Z252" s="20"/>
    </row>
    <row r="253" spans="2:26" ht="15.75" customHeight="1">
      <c r="B253" s="20"/>
      <c r="C253" s="170"/>
      <c r="D253" s="70"/>
      <c r="E253" s="71"/>
      <c r="F253" s="170"/>
      <c r="G253" s="70"/>
      <c r="H253" s="172"/>
      <c r="I253" s="28"/>
      <c r="J253" s="20"/>
      <c r="K253" s="20"/>
      <c r="L253" s="20"/>
      <c r="M253" s="20"/>
      <c r="N253" s="20"/>
      <c r="O253" s="20"/>
      <c r="P253" s="20"/>
      <c r="Q253" s="20"/>
      <c r="R253" s="20"/>
      <c r="S253" s="20"/>
      <c r="T253" s="20"/>
      <c r="U253" s="20"/>
      <c r="V253" s="20"/>
      <c r="W253" s="20"/>
      <c r="X253" s="20"/>
      <c r="Y253" s="20"/>
      <c r="Z253" s="20"/>
    </row>
    <row r="254" spans="2:26" ht="15.75" customHeight="1">
      <c r="B254" s="20"/>
      <c r="C254" s="170"/>
      <c r="D254" s="70"/>
      <c r="E254" s="71"/>
      <c r="F254" s="170"/>
      <c r="G254" s="70"/>
      <c r="H254" s="172"/>
      <c r="I254" s="28"/>
      <c r="J254" s="20"/>
      <c r="K254" s="20"/>
      <c r="L254" s="20"/>
      <c r="M254" s="20"/>
      <c r="N254" s="20"/>
      <c r="O254" s="20"/>
      <c r="P254" s="20"/>
      <c r="Q254" s="20"/>
      <c r="R254" s="20"/>
      <c r="S254" s="20"/>
      <c r="T254" s="20"/>
      <c r="U254" s="20"/>
      <c r="V254" s="20"/>
      <c r="W254" s="20"/>
      <c r="X254" s="20"/>
      <c r="Y254" s="20"/>
      <c r="Z254" s="20"/>
    </row>
    <row r="255" spans="2:26" ht="15.75" customHeight="1">
      <c r="B255" s="20"/>
      <c r="C255" s="170"/>
      <c r="D255" s="70"/>
      <c r="E255" s="71"/>
      <c r="F255" s="170"/>
      <c r="G255" s="70"/>
      <c r="H255" s="172"/>
      <c r="I255" s="28"/>
      <c r="J255" s="20"/>
      <c r="K255" s="20"/>
      <c r="L255" s="20"/>
      <c r="M255" s="20"/>
      <c r="N255" s="20"/>
      <c r="O255" s="20"/>
      <c r="P255" s="20"/>
      <c r="Q255" s="20"/>
      <c r="R255" s="20"/>
      <c r="S255" s="20"/>
      <c r="T255" s="20"/>
      <c r="U255" s="20"/>
      <c r="V255" s="20"/>
      <c r="W255" s="20"/>
      <c r="X255" s="20"/>
      <c r="Y255" s="20"/>
      <c r="Z255" s="20"/>
    </row>
    <row r="256" spans="2:26" ht="15.75" customHeight="1">
      <c r="B256" s="20"/>
      <c r="C256" s="170"/>
      <c r="D256" s="70"/>
      <c r="E256" s="71"/>
      <c r="F256" s="170"/>
      <c r="G256" s="70"/>
      <c r="H256" s="172"/>
      <c r="I256" s="28"/>
      <c r="J256" s="20"/>
      <c r="K256" s="20"/>
      <c r="L256" s="20"/>
      <c r="M256" s="20"/>
      <c r="N256" s="20"/>
      <c r="O256" s="20"/>
      <c r="P256" s="20"/>
      <c r="Q256" s="20"/>
      <c r="R256" s="20"/>
      <c r="S256" s="20"/>
      <c r="T256" s="20"/>
      <c r="U256" s="20"/>
      <c r="V256" s="20"/>
      <c r="W256" s="20"/>
      <c r="X256" s="20"/>
      <c r="Y256" s="20"/>
      <c r="Z256" s="20"/>
    </row>
    <row r="257" spans="2:26" ht="15.75" customHeight="1">
      <c r="B257" s="20"/>
      <c r="C257" s="170"/>
      <c r="D257" s="70"/>
      <c r="E257" s="71"/>
      <c r="F257" s="170"/>
      <c r="G257" s="70"/>
      <c r="H257" s="172"/>
      <c r="I257" s="28"/>
      <c r="J257" s="20"/>
      <c r="K257" s="20"/>
      <c r="L257" s="20"/>
      <c r="M257" s="20"/>
      <c r="N257" s="20"/>
      <c r="O257" s="20"/>
      <c r="P257" s="20"/>
      <c r="Q257" s="20"/>
      <c r="R257" s="20"/>
      <c r="S257" s="20"/>
      <c r="T257" s="20"/>
      <c r="U257" s="20"/>
      <c r="V257" s="20"/>
      <c r="W257" s="20"/>
      <c r="X257" s="20"/>
      <c r="Y257" s="20"/>
      <c r="Z257" s="20"/>
    </row>
    <row r="258" spans="2:26" ht="15.75" customHeight="1">
      <c r="B258" s="20"/>
      <c r="C258" s="170"/>
      <c r="D258" s="70"/>
      <c r="E258" s="71"/>
      <c r="F258" s="170"/>
      <c r="G258" s="70"/>
      <c r="H258" s="172"/>
      <c r="I258" s="28"/>
      <c r="J258" s="20"/>
      <c r="K258" s="20"/>
      <c r="L258" s="20"/>
      <c r="M258" s="20"/>
      <c r="N258" s="20"/>
      <c r="O258" s="20"/>
      <c r="P258" s="20"/>
      <c r="Q258" s="20"/>
      <c r="R258" s="20"/>
      <c r="S258" s="20"/>
      <c r="T258" s="20"/>
      <c r="U258" s="20"/>
      <c r="V258" s="20"/>
      <c r="W258" s="20"/>
      <c r="X258" s="20"/>
      <c r="Y258" s="20"/>
      <c r="Z258" s="20"/>
    </row>
    <row r="259" spans="2:26" ht="15.75" customHeight="1">
      <c r="B259" s="20"/>
      <c r="C259" s="170"/>
      <c r="D259" s="70"/>
      <c r="E259" s="71"/>
      <c r="F259" s="170"/>
      <c r="G259" s="70"/>
      <c r="H259" s="172"/>
      <c r="I259" s="28"/>
      <c r="J259" s="20"/>
      <c r="K259" s="20"/>
      <c r="L259" s="20"/>
      <c r="M259" s="20"/>
      <c r="N259" s="20"/>
      <c r="O259" s="20"/>
      <c r="P259" s="20"/>
      <c r="Q259" s="20"/>
      <c r="R259" s="20"/>
      <c r="S259" s="20"/>
      <c r="T259" s="20"/>
      <c r="U259" s="20"/>
      <c r="V259" s="20"/>
      <c r="W259" s="20"/>
      <c r="X259" s="20"/>
      <c r="Y259" s="20"/>
      <c r="Z259" s="20"/>
    </row>
    <row r="260" spans="2:26" ht="15.75" customHeight="1">
      <c r="B260" s="20"/>
      <c r="C260" s="170"/>
      <c r="D260" s="70"/>
      <c r="E260" s="71"/>
      <c r="F260" s="170"/>
      <c r="G260" s="70"/>
      <c r="H260" s="172"/>
      <c r="I260" s="28"/>
      <c r="J260" s="20"/>
      <c r="K260" s="20"/>
      <c r="L260" s="20"/>
      <c r="M260" s="20"/>
      <c r="N260" s="20"/>
      <c r="O260" s="20"/>
      <c r="P260" s="20"/>
      <c r="Q260" s="20"/>
      <c r="R260" s="20"/>
      <c r="S260" s="20"/>
      <c r="T260" s="20"/>
      <c r="U260" s="20"/>
      <c r="V260" s="20"/>
      <c r="W260" s="20"/>
      <c r="X260" s="20"/>
      <c r="Y260" s="20"/>
      <c r="Z260" s="20"/>
    </row>
    <row r="261" spans="2:26" ht="15.75" customHeight="1">
      <c r="B261" s="20"/>
      <c r="C261" s="170"/>
      <c r="D261" s="70"/>
      <c r="E261" s="71"/>
      <c r="F261" s="170"/>
      <c r="G261" s="70"/>
      <c r="H261" s="172"/>
      <c r="I261" s="28"/>
      <c r="J261" s="20"/>
      <c r="K261" s="20"/>
      <c r="L261" s="20"/>
      <c r="M261" s="20"/>
      <c r="N261" s="20"/>
      <c r="O261" s="20"/>
      <c r="P261" s="20"/>
      <c r="Q261" s="20"/>
      <c r="R261" s="20"/>
      <c r="S261" s="20"/>
      <c r="T261" s="20"/>
      <c r="U261" s="20"/>
      <c r="V261" s="20"/>
      <c r="W261" s="20"/>
      <c r="X261" s="20"/>
      <c r="Y261" s="20"/>
      <c r="Z261" s="20"/>
    </row>
    <row r="262" spans="2:26" ht="15.75" customHeight="1">
      <c r="B262" s="20"/>
      <c r="C262" s="170"/>
      <c r="D262" s="70"/>
      <c r="E262" s="71"/>
      <c r="F262" s="170"/>
      <c r="G262" s="70"/>
      <c r="H262" s="172"/>
      <c r="I262" s="28"/>
      <c r="J262" s="20"/>
      <c r="K262" s="20"/>
      <c r="L262" s="20"/>
      <c r="M262" s="20"/>
      <c r="N262" s="20"/>
      <c r="O262" s="20"/>
      <c r="P262" s="20"/>
      <c r="Q262" s="20"/>
      <c r="R262" s="20"/>
      <c r="S262" s="20"/>
      <c r="T262" s="20"/>
      <c r="U262" s="20"/>
      <c r="V262" s="20"/>
      <c r="W262" s="20"/>
      <c r="X262" s="20"/>
      <c r="Y262" s="20"/>
      <c r="Z262" s="20"/>
    </row>
    <row r="263" spans="2:26" ht="15.75" customHeight="1">
      <c r="B263" s="20"/>
      <c r="C263" s="170"/>
      <c r="D263" s="70"/>
      <c r="E263" s="71"/>
      <c r="F263" s="170"/>
      <c r="G263" s="70"/>
      <c r="H263" s="172"/>
      <c r="I263" s="28"/>
      <c r="J263" s="20"/>
      <c r="K263" s="20"/>
      <c r="L263" s="20"/>
      <c r="M263" s="20"/>
      <c r="N263" s="20"/>
      <c r="O263" s="20"/>
      <c r="P263" s="20"/>
      <c r="Q263" s="20"/>
      <c r="R263" s="20"/>
      <c r="S263" s="20"/>
      <c r="T263" s="20"/>
      <c r="U263" s="20"/>
      <c r="V263" s="20"/>
      <c r="W263" s="20"/>
      <c r="X263" s="20"/>
      <c r="Y263" s="20"/>
      <c r="Z263" s="20"/>
    </row>
    <row r="264" spans="2:26" ht="15.75" customHeight="1">
      <c r="B264" s="20"/>
      <c r="C264" s="170"/>
      <c r="D264" s="70"/>
      <c r="E264" s="71"/>
      <c r="F264" s="170"/>
      <c r="G264" s="70"/>
      <c r="H264" s="172"/>
      <c r="I264" s="28"/>
      <c r="J264" s="20"/>
      <c r="K264" s="20"/>
      <c r="L264" s="20"/>
      <c r="M264" s="20"/>
      <c r="N264" s="20"/>
      <c r="O264" s="20"/>
      <c r="P264" s="20"/>
      <c r="Q264" s="20"/>
      <c r="R264" s="20"/>
      <c r="S264" s="20"/>
      <c r="T264" s="20"/>
      <c r="U264" s="20"/>
      <c r="V264" s="20"/>
      <c r="W264" s="20"/>
      <c r="X264" s="20"/>
      <c r="Y264" s="20"/>
      <c r="Z264" s="20"/>
    </row>
    <row r="265" spans="2:26" ht="15.75" customHeight="1">
      <c r="B265" s="20"/>
      <c r="C265" s="170"/>
      <c r="D265" s="70"/>
      <c r="E265" s="71"/>
      <c r="F265" s="170"/>
      <c r="G265" s="70"/>
      <c r="H265" s="172"/>
      <c r="I265" s="28"/>
      <c r="J265" s="20"/>
      <c r="K265" s="20"/>
      <c r="L265" s="20"/>
      <c r="M265" s="20"/>
      <c r="N265" s="20"/>
      <c r="O265" s="20"/>
      <c r="P265" s="20"/>
      <c r="Q265" s="20"/>
      <c r="R265" s="20"/>
      <c r="S265" s="20"/>
      <c r="T265" s="20"/>
      <c r="U265" s="20"/>
      <c r="V265" s="20"/>
      <c r="W265" s="20"/>
      <c r="X265" s="20"/>
      <c r="Y265" s="20"/>
      <c r="Z265" s="20"/>
    </row>
    <row r="266" spans="2:26" ht="15.75" customHeight="1">
      <c r="B266" s="20"/>
      <c r="C266" s="170"/>
      <c r="D266" s="70"/>
      <c r="E266" s="71"/>
      <c r="F266" s="170"/>
      <c r="G266" s="70"/>
      <c r="H266" s="172"/>
      <c r="I266" s="28"/>
      <c r="J266" s="20"/>
      <c r="K266" s="20"/>
      <c r="L266" s="20"/>
      <c r="M266" s="20"/>
      <c r="N266" s="20"/>
      <c r="O266" s="20"/>
      <c r="P266" s="20"/>
      <c r="Q266" s="20"/>
      <c r="R266" s="20"/>
      <c r="S266" s="20"/>
      <c r="T266" s="20"/>
      <c r="U266" s="20"/>
      <c r="V266" s="20"/>
      <c r="W266" s="20"/>
      <c r="X266" s="20"/>
      <c r="Y266" s="20"/>
      <c r="Z266" s="20"/>
    </row>
    <row r="267" spans="2:26" ht="15.75" customHeight="1">
      <c r="B267" s="20"/>
      <c r="C267" s="170"/>
      <c r="D267" s="70"/>
      <c r="E267" s="71"/>
      <c r="F267" s="170"/>
      <c r="G267" s="70"/>
      <c r="H267" s="172"/>
      <c r="I267" s="28"/>
      <c r="J267" s="20"/>
      <c r="K267" s="20"/>
      <c r="L267" s="20"/>
      <c r="M267" s="20"/>
      <c r="N267" s="20"/>
      <c r="O267" s="20"/>
      <c r="P267" s="20"/>
      <c r="Q267" s="20"/>
      <c r="R267" s="20"/>
      <c r="S267" s="20"/>
      <c r="T267" s="20"/>
      <c r="U267" s="20"/>
      <c r="V267" s="20"/>
      <c r="W267" s="20"/>
      <c r="X267" s="20"/>
      <c r="Y267" s="20"/>
      <c r="Z267" s="20"/>
    </row>
    <row r="268" spans="2:26" ht="15.75" customHeight="1">
      <c r="B268" s="20"/>
      <c r="C268" s="170"/>
      <c r="D268" s="70"/>
      <c r="E268" s="71"/>
      <c r="F268" s="170"/>
      <c r="G268" s="70"/>
      <c r="H268" s="172"/>
      <c r="I268" s="28"/>
      <c r="J268" s="20"/>
      <c r="K268" s="20"/>
      <c r="L268" s="20"/>
      <c r="M268" s="20"/>
      <c r="N268" s="20"/>
      <c r="O268" s="20"/>
      <c r="P268" s="20"/>
      <c r="Q268" s="20"/>
      <c r="R268" s="20"/>
      <c r="S268" s="20"/>
      <c r="T268" s="20"/>
      <c r="U268" s="20"/>
      <c r="V268" s="20"/>
      <c r="W268" s="20"/>
      <c r="X268" s="20"/>
      <c r="Y268" s="20"/>
      <c r="Z268" s="20"/>
    </row>
    <row r="269" spans="2:26" ht="15.75" customHeight="1">
      <c r="B269" s="20"/>
      <c r="C269" s="170"/>
      <c r="D269" s="70"/>
      <c r="E269" s="71"/>
      <c r="F269" s="170"/>
      <c r="G269" s="70"/>
      <c r="H269" s="172"/>
      <c r="I269" s="28"/>
      <c r="J269" s="20"/>
      <c r="K269" s="20"/>
      <c r="L269" s="20"/>
      <c r="M269" s="20"/>
      <c r="N269" s="20"/>
      <c r="O269" s="20"/>
      <c r="P269" s="20"/>
      <c r="Q269" s="20"/>
      <c r="R269" s="20"/>
      <c r="S269" s="20"/>
      <c r="T269" s="20"/>
      <c r="U269" s="20"/>
      <c r="V269" s="20"/>
      <c r="W269" s="20"/>
      <c r="X269" s="20"/>
      <c r="Y269" s="20"/>
      <c r="Z269" s="20"/>
    </row>
    <row r="270" spans="2:26" ht="15.75" customHeight="1">
      <c r="B270" s="20"/>
      <c r="C270" s="170"/>
      <c r="D270" s="70"/>
      <c r="E270" s="71"/>
      <c r="F270" s="170"/>
      <c r="G270" s="70"/>
      <c r="H270" s="172"/>
      <c r="I270" s="28"/>
      <c r="J270" s="20"/>
      <c r="K270" s="20"/>
      <c r="L270" s="20"/>
      <c r="M270" s="20"/>
      <c r="N270" s="20"/>
      <c r="O270" s="20"/>
      <c r="P270" s="20"/>
      <c r="Q270" s="20"/>
      <c r="R270" s="20"/>
      <c r="S270" s="20"/>
      <c r="T270" s="20"/>
      <c r="U270" s="20"/>
      <c r="V270" s="20"/>
      <c r="W270" s="20"/>
      <c r="X270" s="20"/>
      <c r="Y270" s="20"/>
      <c r="Z270" s="20"/>
    </row>
    <row r="271" spans="2:26" ht="15.75" customHeight="1">
      <c r="B271" s="20"/>
      <c r="C271" s="170"/>
      <c r="D271" s="70"/>
      <c r="E271" s="71"/>
      <c r="F271" s="170"/>
      <c r="G271" s="70"/>
      <c r="H271" s="172"/>
      <c r="I271" s="28"/>
      <c r="J271" s="20"/>
      <c r="K271" s="20"/>
      <c r="L271" s="20"/>
      <c r="M271" s="20"/>
      <c r="N271" s="20"/>
      <c r="O271" s="20"/>
      <c r="P271" s="20"/>
      <c r="Q271" s="20"/>
      <c r="R271" s="20"/>
      <c r="S271" s="20"/>
      <c r="T271" s="20"/>
      <c r="U271" s="20"/>
      <c r="V271" s="20"/>
      <c r="W271" s="20"/>
      <c r="X271" s="20"/>
      <c r="Y271" s="20"/>
      <c r="Z271" s="20"/>
    </row>
    <row r="272" spans="2:26" ht="15.75" customHeight="1">
      <c r="B272" s="20"/>
      <c r="C272" s="170"/>
      <c r="D272" s="70"/>
      <c r="E272" s="71"/>
      <c r="F272" s="170"/>
      <c r="G272" s="70"/>
      <c r="H272" s="172"/>
      <c r="I272" s="28"/>
      <c r="J272" s="20"/>
      <c r="K272" s="20"/>
      <c r="L272" s="20"/>
      <c r="M272" s="20"/>
      <c r="N272" s="20"/>
      <c r="O272" s="20"/>
      <c r="P272" s="20"/>
      <c r="Q272" s="20"/>
      <c r="R272" s="20"/>
      <c r="S272" s="20"/>
      <c r="T272" s="20"/>
      <c r="U272" s="20"/>
      <c r="V272" s="20"/>
      <c r="W272" s="20"/>
      <c r="X272" s="20"/>
      <c r="Y272" s="20"/>
      <c r="Z272" s="20"/>
    </row>
    <row r="273" spans="2:26" ht="15.75" customHeight="1">
      <c r="B273" s="20"/>
      <c r="C273" s="170"/>
      <c r="D273" s="70"/>
      <c r="E273" s="71"/>
      <c r="F273" s="170"/>
      <c r="G273" s="70"/>
      <c r="H273" s="172"/>
      <c r="I273" s="28"/>
      <c r="J273" s="20"/>
      <c r="K273" s="20"/>
      <c r="L273" s="20"/>
      <c r="M273" s="20"/>
      <c r="N273" s="20"/>
      <c r="O273" s="20"/>
      <c r="P273" s="20"/>
      <c r="Q273" s="20"/>
      <c r="R273" s="20"/>
      <c r="S273" s="20"/>
      <c r="T273" s="20"/>
      <c r="U273" s="20"/>
      <c r="V273" s="20"/>
      <c r="W273" s="20"/>
      <c r="X273" s="20"/>
      <c r="Y273" s="20"/>
      <c r="Z273" s="20"/>
    </row>
    <row r="274" spans="2:26" ht="15.75" customHeight="1">
      <c r="B274" s="20"/>
      <c r="C274" s="170"/>
      <c r="D274" s="70"/>
      <c r="E274" s="71"/>
      <c r="F274" s="170"/>
      <c r="G274" s="70"/>
      <c r="H274" s="172"/>
      <c r="I274" s="28"/>
      <c r="J274" s="20"/>
      <c r="K274" s="20"/>
      <c r="L274" s="20"/>
      <c r="M274" s="20"/>
      <c r="N274" s="20"/>
      <c r="O274" s="20"/>
      <c r="P274" s="20"/>
      <c r="Q274" s="20"/>
      <c r="R274" s="20"/>
      <c r="S274" s="20"/>
      <c r="T274" s="20"/>
      <c r="U274" s="20"/>
      <c r="V274" s="20"/>
      <c r="W274" s="20"/>
      <c r="X274" s="20"/>
      <c r="Y274" s="20"/>
      <c r="Z274" s="20"/>
    </row>
    <row r="275" spans="2:26" ht="15.75" customHeight="1">
      <c r="B275" s="20"/>
      <c r="C275" s="170"/>
      <c r="D275" s="70"/>
      <c r="E275" s="71"/>
      <c r="F275" s="170"/>
      <c r="G275" s="70"/>
      <c r="H275" s="172"/>
      <c r="I275" s="28"/>
      <c r="J275" s="20"/>
      <c r="K275" s="20"/>
      <c r="L275" s="20"/>
      <c r="M275" s="20"/>
      <c r="N275" s="20"/>
      <c r="O275" s="20"/>
      <c r="P275" s="20"/>
      <c r="Q275" s="20"/>
      <c r="R275" s="20"/>
      <c r="S275" s="20"/>
      <c r="T275" s="20"/>
      <c r="U275" s="20"/>
      <c r="V275" s="20"/>
      <c r="W275" s="20"/>
      <c r="X275" s="20"/>
      <c r="Y275" s="20"/>
      <c r="Z275" s="20"/>
    </row>
    <row r="276" spans="2:26" ht="15.75" customHeight="1">
      <c r="B276" s="20"/>
      <c r="C276" s="170"/>
      <c r="D276" s="70"/>
      <c r="E276" s="71"/>
      <c r="F276" s="170"/>
      <c r="G276" s="70"/>
      <c r="H276" s="172"/>
      <c r="I276" s="28"/>
      <c r="J276" s="20"/>
      <c r="K276" s="20"/>
      <c r="L276" s="20"/>
      <c r="M276" s="20"/>
      <c r="N276" s="20"/>
      <c r="O276" s="20"/>
      <c r="P276" s="20"/>
      <c r="Q276" s="20"/>
      <c r="R276" s="20"/>
      <c r="S276" s="20"/>
      <c r="T276" s="20"/>
      <c r="U276" s="20"/>
      <c r="V276" s="20"/>
      <c r="W276" s="20"/>
      <c r="X276" s="20"/>
      <c r="Y276" s="20"/>
      <c r="Z276" s="20"/>
    </row>
    <row r="277" spans="2:26" ht="15.75" customHeight="1">
      <c r="B277" s="20"/>
      <c r="C277" s="170"/>
      <c r="D277" s="70"/>
      <c r="E277" s="71"/>
      <c r="F277" s="170"/>
      <c r="G277" s="70"/>
      <c r="H277" s="172"/>
      <c r="I277" s="28"/>
      <c r="J277" s="20"/>
      <c r="K277" s="20"/>
      <c r="L277" s="20"/>
      <c r="M277" s="20"/>
      <c r="N277" s="20"/>
      <c r="O277" s="20"/>
      <c r="P277" s="20"/>
      <c r="Q277" s="20"/>
      <c r="R277" s="20"/>
      <c r="S277" s="20"/>
      <c r="T277" s="20"/>
      <c r="U277" s="20"/>
      <c r="V277" s="20"/>
      <c r="W277" s="20"/>
      <c r="X277" s="20"/>
      <c r="Y277" s="20"/>
      <c r="Z277" s="20"/>
    </row>
    <row r="278" spans="2:26" ht="15.75" customHeight="1">
      <c r="B278" s="20"/>
      <c r="C278" s="170"/>
      <c r="D278" s="70"/>
      <c r="E278" s="71"/>
      <c r="F278" s="170"/>
      <c r="G278" s="70"/>
      <c r="H278" s="172"/>
      <c r="I278" s="28"/>
      <c r="J278" s="20"/>
      <c r="K278" s="20"/>
      <c r="L278" s="20"/>
      <c r="M278" s="20"/>
      <c r="N278" s="20"/>
      <c r="O278" s="20"/>
      <c r="P278" s="20"/>
      <c r="Q278" s="20"/>
      <c r="R278" s="20"/>
      <c r="S278" s="20"/>
      <c r="T278" s="20"/>
      <c r="U278" s="20"/>
      <c r="V278" s="20"/>
      <c r="W278" s="20"/>
      <c r="X278" s="20"/>
      <c r="Y278" s="20"/>
      <c r="Z278" s="20"/>
    </row>
    <row r="279" spans="2:26" ht="15.75" customHeight="1">
      <c r="B279" s="20"/>
      <c r="C279" s="170"/>
      <c r="D279" s="70"/>
      <c r="E279" s="71"/>
      <c r="F279" s="170"/>
      <c r="G279" s="70"/>
      <c r="H279" s="172"/>
      <c r="I279" s="28"/>
      <c r="J279" s="20"/>
      <c r="K279" s="20"/>
      <c r="L279" s="20"/>
      <c r="M279" s="20"/>
      <c r="N279" s="20"/>
      <c r="O279" s="20"/>
      <c r="P279" s="20"/>
      <c r="Q279" s="20"/>
      <c r="R279" s="20"/>
      <c r="S279" s="20"/>
      <c r="T279" s="20"/>
      <c r="U279" s="20"/>
      <c r="V279" s="20"/>
      <c r="W279" s="20"/>
      <c r="X279" s="20"/>
      <c r="Y279" s="20"/>
      <c r="Z279" s="20"/>
    </row>
    <row r="280" spans="2:26" ht="15.75" customHeight="1">
      <c r="B280" s="20"/>
      <c r="C280" s="170"/>
      <c r="D280" s="70"/>
      <c r="E280" s="71"/>
      <c r="F280" s="170"/>
      <c r="G280" s="70"/>
      <c r="H280" s="172"/>
      <c r="I280" s="28"/>
      <c r="J280" s="20"/>
      <c r="K280" s="20"/>
      <c r="L280" s="20"/>
      <c r="M280" s="20"/>
      <c r="N280" s="20"/>
      <c r="O280" s="20"/>
      <c r="P280" s="20"/>
      <c r="Q280" s="20"/>
      <c r="R280" s="20"/>
      <c r="S280" s="20"/>
      <c r="T280" s="20"/>
      <c r="U280" s="20"/>
      <c r="V280" s="20"/>
      <c r="W280" s="20"/>
      <c r="X280" s="20"/>
      <c r="Y280" s="20"/>
      <c r="Z280" s="20"/>
    </row>
    <row r="281" spans="2:26" ht="15.75" customHeight="1">
      <c r="B281" s="20"/>
      <c r="C281" s="170"/>
      <c r="D281" s="70"/>
      <c r="E281" s="71"/>
      <c r="F281" s="170"/>
      <c r="G281" s="70"/>
      <c r="H281" s="172"/>
      <c r="I281" s="28"/>
      <c r="J281" s="20"/>
      <c r="K281" s="20"/>
      <c r="L281" s="20"/>
      <c r="M281" s="20"/>
      <c r="N281" s="20"/>
      <c r="O281" s="20"/>
      <c r="P281" s="20"/>
      <c r="Q281" s="20"/>
      <c r="R281" s="20"/>
      <c r="S281" s="20"/>
      <c r="T281" s="20"/>
      <c r="U281" s="20"/>
      <c r="V281" s="20"/>
      <c r="W281" s="20"/>
      <c r="X281" s="20"/>
      <c r="Y281" s="20"/>
      <c r="Z281" s="20"/>
    </row>
    <row r="282" spans="2:26" ht="15.75" customHeight="1">
      <c r="B282" s="20"/>
      <c r="C282" s="170"/>
      <c r="D282" s="70"/>
      <c r="E282" s="71"/>
      <c r="F282" s="170"/>
      <c r="G282" s="70"/>
      <c r="H282" s="172"/>
      <c r="I282" s="28"/>
      <c r="J282" s="20"/>
      <c r="K282" s="20"/>
      <c r="L282" s="20"/>
      <c r="M282" s="20"/>
      <c r="N282" s="20"/>
      <c r="O282" s="20"/>
      <c r="P282" s="20"/>
      <c r="Q282" s="20"/>
      <c r="R282" s="20"/>
      <c r="S282" s="20"/>
      <c r="T282" s="20"/>
      <c r="U282" s="20"/>
      <c r="V282" s="20"/>
      <c r="W282" s="20"/>
      <c r="X282" s="20"/>
      <c r="Y282" s="20"/>
      <c r="Z282" s="20"/>
    </row>
    <row r="283" spans="2:26" ht="15.75" customHeight="1">
      <c r="B283" s="20"/>
      <c r="C283" s="170"/>
      <c r="D283" s="70"/>
      <c r="E283" s="71"/>
      <c r="F283" s="170"/>
      <c r="G283" s="70"/>
      <c r="H283" s="172"/>
      <c r="I283" s="28"/>
      <c r="J283" s="20"/>
      <c r="K283" s="20"/>
      <c r="L283" s="20"/>
      <c r="M283" s="20"/>
      <c r="N283" s="20"/>
      <c r="O283" s="20"/>
      <c r="P283" s="20"/>
      <c r="Q283" s="20"/>
      <c r="R283" s="20"/>
      <c r="S283" s="20"/>
      <c r="T283" s="20"/>
      <c r="U283" s="20"/>
      <c r="V283" s="20"/>
      <c r="W283" s="20"/>
      <c r="X283" s="20"/>
      <c r="Y283" s="20"/>
      <c r="Z283" s="20"/>
    </row>
    <row r="284" spans="2:26" ht="15.75" customHeight="1">
      <c r="B284" s="20"/>
      <c r="C284" s="170"/>
      <c r="D284" s="70"/>
      <c r="E284" s="71"/>
      <c r="F284" s="170"/>
      <c r="G284" s="70"/>
      <c r="H284" s="172"/>
      <c r="I284" s="28"/>
      <c r="J284" s="20"/>
      <c r="K284" s="20"/>
      <c r="L284" s="20"/>
      <c r="M284" s="20"/>
      <c r="N284" s="20"/>
      <c r="O284" s="20"/>
      <c r="P284" s="20"/>
      <c r="Q284" s="20"/>
      <c r="R284" s="20"/>
      <c r="S284" s="20"/>
      <c r="T284" s="20"/>
      <c r="U284" s="20"/>
      <c r="V284" s="20"/>
      <c r="W284" s="20"/>
      <c r="X284" s="20"/>
      <c r="Y284" s="20"/>
      <c r="Z284" s="20"/>
    </row>
    <row r="285" spans="2:26" ht="15.75" customHeight="1">
      <c r="B285" s="20"/>
      <c r="C285" s="170"/>
      <c r="D285" s="70"/>
      <c r="E285" s="71"/>
      <c r="F285" s="170"/>
      <c r="G285" s="70"/>
      <c r="H285" s="172"/>
      <c r="I285" s="28"/>
      <c r="J285" s="20"/>
      <c r="K285" s="20"/>
      <c r="L285" s="20"/>
      <c r="M285" s="20"/>
      <c r="N285" s="20"/>
      <c r="O285" s="20"/>
      <c r="P285" s="20"/>
      <c r="Q285" s="20"/>
      <c r="R285" s="20"/>
      <c r="S285" s="20"/>
      <c r="T285" s="20"/>
      <c r="U285" s="20"/>
      <c r="V285" s="20"/>
      <c r="W285" s="20"/>
      <c r="X285" s="20"/>
      <c r="Y285" s="20"/>
      <c r="Z285" s="20"/>
    </row>
    <row r="286" spans="2:26" ht="15.75" customHeight="1">
      <c r="B286" s="20"/>
      <c r="C286" s="170"/>
      <c r="D286" s="70"/>
      <c r="E286" s="71"/>
      <c r="F286" s="170"/>
      <c r="G286" s="70"/>
      <c r="H286" s="172"/>
      <c r="I286" s="28"/>
      <c r="J286" s="20"/>
      <c r="K286" s="20"/>
      <c r="L286" s="20"/>
      <c r="M286" s="20"/>
      <c r="N286" s="20"/>
      <c r="O286" s="20"/>
      <c r="P286" s="20"/>
      <c r="Q286" s="20"/>
      <c r="R286" s="20"/>
      <c r="S286" s="20"/>
      <c r="T286" s="20"/>
      <c r="U286" s="20"/>
      <c r="V286" s="20"/>
      <c r="W286" s="20"/>
      <c r="X286" s="20"/>
      <c r="Y286" s="20"/>
      <c r="Z286" s="20"/>
    </row>
    <row r="287" spans="2:26" ht="15.75" customHeight="1">
      <c r="B287" s="20"/>
      <c r="C287" s="170"/>
      <c r="D287" s="70"/>
      <c r="E287" s="71"/>
      <c r="F287" s="170"/>
      <c r="G287" s="70"/>
      <c r="H287" s="172"/>
      <c r="I287" s="28"/>
      <c r="J287" s="20"/>
      <c r="K287" s="20"/>
      <c r="L287" s="20"/>
      <c r="M287" s="20"/>
      <c r="N287" s="20"/>
      <c r="O287" s="20"/>
      <c r="P287" s="20"/>
      <c r="Q287" s="20"/>
      <c r="R287" s="20"/>
      <c r="S287" s="20"/>
      <c r="T287" s="20"/>
      <c r="U287" s="20"/>
      <c r="V287" s="20"/>
      <c r="W287" s="20"/>
      <c r="X287" s="20"/>
      <c r="Y287" s="20"/>
      <c r="Z287" s="20"/>
    </row>
    <row r="288" spans="2:26" ht="15.75" customHeight="1">
      <c r="B288" s="20"/>
      <c r="C288" s="170"/>
      <c r="D288" s="70"/>
      <c r="E288" s="71"/>
      <c r="F288" s="170"/>
      <c r="G288" s="70"/>
      <c r="H288" s="172"/>
      <c r="I288" s="28"/>
      <c r="J288" s="20"/>
      <c r="K288" s="20"/>
      <c r="L288" s="20"/>
      <c r="M288" s="20"/>
      <c r="N288" s="20"/>
      <c r="O288" s="20"/>
      <c r="P288" s="20"/>
      <c r="Q288" s="20"/>
      <c r="R288" s="20"/>
      <c r="S288" s="20"/>
      <c r="T288" s="20"/>
      <c r="U288" s="20"/>
      <c r="V288" s="20"/>
      <c r="W288" s="20"/>
      <c r="X288" s="20"/>
      <c r="Y288" s="20"/>
      <c r="Z288" s="20"/>
    </row>
    <row r="289" spans="2:26" ht="15.75" customHeight="1">
      <c r="B289" s="20"/>
      <c r="C289" s="170"/>
      <c r="D289" s="70"/>
      <c r="E289" s="71"/>
      <c r="F289" s="170"/>
      <c r="G289" s="70"/>
      <c r="H289" s="172"/>
      <c r="I289" s="28"/>
      <c r="J289" s="20"/>
      <c r="K289" s="20"/>
      <c r="L289" s="20"/>
      <c r="M289" s="20"/>
      <c r="N289" s="20"/>
      <c r="O289" s="20"/>
      <c r="P289" s="20"/>
      <c r="Q289" s="20"/>
      <c r="R289" s="20"/>
      <c r="S289" s="20"/>
      <c r="T289" s="20"/>
      <c r="U289" s="20"/>
      <c r="V289" s="20"/>
      <c r="W289" s="20"/>
      <c r="X289" s="20"/>
      <c r="Y289" s="20"/>
      <c r="Z289" s="20"/>
    </row>
    <row r="290" spans="2:26" ht="15.75" customHeight="1">
      <c r="B290" s="20"/>
      <c r="C290" s="170"/>
      <c r="D290" s="70"/>
      <c r="E290" s="71"/>
      <c r="F290" s="170"/>
      <c r="G290" s="70"/>
      <c r="H290" s="172"/>
      <c r="I290" s="28"/>
      <c r="J290" s="20"/>
      <c r="K290" s="20"/>
      <c r="L290" s="20"/>
      <c r="M290" s="20"/>
      <c r="N290" s="20"/>
      <c r="O290" s="20"/>
      <c r="P290" s="20"/>
      <c r="Q290" s="20"/>
      <c r="R290" s="20"/>
      <c r="S290" s="20"/>
      <c r="T290" s="20"/>
      <c r="U290" s="20"/>
      <c r="V290" s="20"/>
      <c r="W290" s="20"/>
      <c r="X290" s="20"/>
      <c r="Y290" s="20"/>
      <c r="Z290" s="20"/>
    </row>
    <row r="291" spans="2:26" ht="15.75" customHeight="1">
      <c r="B291" s="20"/>
      <c r="C291" s="170"/>
      <c r="D291" s="70"/>
      <c r="E291" s="71"/>
      <c r="F291" s="170"/>
      <c r="G291" s="70"/>
      <c r="H291" s="172"/>
      <c r="I291" s="28"/>
      <c r="J291" s="20"/>
      <c r="K291" s="20"/>
      <c r="L291" s="20"/>
      <c r="M291" s="20"/>
      <c r="N291" s="20"/>
      <c r="O291" s="20"/>
      <c r="P291" s="20"/>
      <c r="Q291" s="20"/>
      <c r="R291" s="20"/>
      <c r="S291" s="20"/>
      <c r="T291" s="20"/>
      <c r="U291" s="20"/>
      <c r="V291" s="20"/>
      <c r="W291" s="20"/>
      <c r="X291" s="20"/>
      <c r="Y291" s="20"/>
      <c r="Z291" s="20"/>
    </row>
    <row r="292" spans="2:26" ht="15.75" customHeight="1">
      <c r="B292" s="20"/>
      <c r="C292" s="170"/>
      <c r="D292" s="70"/>
      <c r="E292" s="71"/>
      <c r="F292" s="170"/>
      <c r="G292" s="70"/>
      <c r="H292" s="172"/>
      <c r="I292" s="28"/>
      <c r="J292" s="20"/>
      <c r="K292" s="20"/>
      <c r="L292" s="20"/>
      <c r="M292" s="20"/>
      <c r="N292" s="20"/>
      <c r="O292" s="20"/>
      <c r="P292" s="20"/>
      <c r="Q292" s="20"/>
      <c r="R292" s="20"/>
      <c r="S292" s="20"/>
      <c r="T292" s="20"/>
      <c r="U292" s="20"/>
      <c r="V292" s="20"/>
      <c r="W292" s="20"/>
      <c r="X292" s="20"/>
      <c r="Y292" s="20"/>
      <c r="Z292" s="20"/>
    </row>
    <row r="293" spans="2:26" ht="15.75" customHeight="1">
      <c r="B293" s="20"/>
      <c r="C293" s="170"/>
      <c r="D293" s="70"/>
      <c r="E293" s="71"/>
      <c r="F293" s="170"/>
      <c r="G293" s="70"/>
      <c r="H293" s="172"/>
      <c r="I293" s="28"/>
      <c r="J293" s="20"/>
      <c r="K293" s="20"/>
      <c r="L293" s="20"/>
      <c r="M293" s="20"/>
      <c r="N293" s="20"/>
      <c r="O293" s="20"/>
      <c r="P293" s="20"/>
      <c r="Q293" s="20"/>
      <c r="R293" s="20"/>
      <c r="S293" s="20"/>
      <c r="T293" s="20"/>
      <c r="U293" s="20"/>
      <c r="V293" s="20"/>
      <c r="W293" s="20"/>
      <c r="X293" s="20"/>
      <c r="Y293" s="20"/>
      <c r="Z293" s="20"/>
    </row>
    <row r="294" spans="2:26" ht="15.75" customHeight="1">
      <c r="B294" s="20"/>
      <c r="C294" s="170"/>
      <c r="D294" s="70"/>
      <c r="E294" s="71"/>
      <c r="F294" s="170"/>
      <c r="G294" s="70"/>
      <c r="H294" s="172"/>
      <c r="I294" s="28"/>
      <c r="J294" s="20"/>
      <c r="K294" s="20"/>
      <c r="L294" s="20"/>
      <c r="M294" s="20"/>
      <c r="N294" s="20"/>
      <c r="O294" s="20"/>
      <c r="P294" s="20"/>
      <c r="Q294" s="20"/>
      <c r="R294" s="20"/>
      <c r="S294" s="20"/>
      <c r="T294" s="20"/>
      <c r="U294" s="20"/>
      <c r="V294" s="20"/>
      <c r="W294" s="20"/>
      <c r="X294" s="20"/>
      <c r="Y294" s="20"/>
      <c r="Z294" s="20"/>
    </row>
    <row r="295" spans="2:26" ht="15.75" customHeight="1">
      <c r="B295" s="20"/>
      <c r="C295" s="170"/>
      <c r="D295" s="70"/>
      <c r="E295" s="71"/>
      <c r="F295" s="170"/>
      <c r="G295" s="70"/>
      <c r="H295" s="172"/>
      <c r="I295" s="28"/>
      <c r="J295" s="20"/>
      <c r="K295" s="20"/>
      <c r="L295" s="20"/>
      <c r="M295" s="20"/>
      <c r="N295" s="20"/>
      <c r="O295" s="20"/>
      <c r="P295" s="20"/>
      <c r="Q295" s="20"/>
      <c r="R295" s="20"/>
      <c r="S295" s="20"/>
      <c r="T295" s="20"/>
      <c r="U295" s="20"/>
      <c r="V295" s="20"/>
      <c r="W295" s="20"/>
      <c r="X295" s="20"/>
      <c r="Y295" s="20"/>
      <c r="Z295" s="20"/>
    </row>
    <row r="296" spans="2:26" ht="15.75" customHeight="1">
      <c r="B296" s="20"/>
      <c r="C296" s="170"/>
      <c r="D296" s="70"/>
      <c r="E296" s="71"/>
      <c r="F296" s="170"/>
      <c r="G296" s="70"/>
      <c r="H296" s="172"/>
      <c r="I296" s="28"/>
      <c r="J296" s="20"/>
      <c r="K296" s="20"/>
      <c r="L296" s="20"/>
      <c r="M296" s="20"/>
      <c r="N296" s="20"/>
      <c r="O296" s="20"/>
      <c r="P296" s="20"/>
      <c r="Q296" s="20"/>
      <c r="R296" s="20"/>
      <c r="S296" s="20"/>
      <c r="T296" s="20"/>
      <c r="U296" s="20"/>
      <c r="V296" s="20"/>
      <c r="W296" s="20"/>
      <c r="X296" s="20"/>
      <c r="Y296" s="20"/>
      <c r="Z296" s="20"/>
    </row>
    <row r="297" spans="2:26" ht="15.75" customHeight="1">
      <c r="B297" s="20"/>
      <c r="C297" s="170"/>
      <c r="D297" s="70"/>
      <c r="E297" s="71"/>
      <c r="F297" s="170"/>
      <c r="G297" s="70"/>
      <c r="H297" s="172"/>
      <c r="I297" s="28"/>
      <c r="J297" s="20"/>
      <c r="K297" s="20"/>
      <c r="L297" s="20"/>
      <c r="M297" s="20"/>
      <c r="N297" s="20"/>
      <c r="O297" s="20"/>
      <c r="P297" s="20"/>
      <c r="Q297" s="20"/>
      <c r="R297" s="20"/>
      <c r="S297" s="20"/>
      <c r="T297" s="20"/>
      <c r="U297" s="20"/>
      <c r="V297" s="20"/>
      <c r="W297" s="20"/>
      <c r="X297" s="20"/>
      <c r="Y297" s="20"/>
      <c r="Z297" s="20"/>
    </row>
    <row r="298" spans="2:26" ht="15.75" customHeight="1">
      <c r="B298" s="20"/>
      <c r="C298" s="170"/>
      <c r="D298" s="70"/>
      <c r="E298" s="71"/>
      <c r="F298" s="170"/>
      <c r="G298" s="70"/>
      <c r="H298" s="172"/>
      <c r="I298" s="28"/>
      <c r="J298" s="20"/>
      <c r="K298" s="20"/>
      <c r="L298" s="20"/>
      <c r="M298" s="20"/>
      <c r="N298" s="20"/>
      <c r="O298" s="20"/>
      <c r="P298" s="20"/>
      <c r="Q298" s="20"/>
      <c r="R298" s="20"/>
      <c r="S298" s="20"/>
      <c r="T298" s="20"/>
      <c r="U298" s="20"/>
      <c r="V298" s="20"/>
      <c r="W298" s="20"/>
      <c r="X298" s="20"/>
      <c r="Y298" s="20"/>
      <c r="Z298" s="20"/>
    </row>
    <row r="299" spans="2:26" ht="15.75" customHeight="1">
      <c r="B299" s="20"/>
      <c r="C299" s="170"/>
      <c r="D299" s="70"/>
      <c r="E299" s="71"/>
      <c r="F299" s="170"/>
      <c r="G299" s="70"/>
      <c r="H299" s="172"/>
      <c r="I299" s="28"/>
      <c r="J299" s="20"/>
      <c r="K299" s="20"/>
      <c r="L299" s="20"/>
      <c r="M299" s="20"/>
      <c r="N299" s="20"/>
      <c r="O299" s="20"/>
      <c r="P299" s="20"/>
      <c r="Q299" s="20"/>
      <c r="R299" s="20"/>
      <c r="S299" s="20"/>
      <c r="T299" s="20"/>
      <c r="U299" s="20"/>
      <c r="V299" s="20"/>
      <c r="W299" s="20"/>
      <c r="X299" s="20"/>
      <c r="Y299" s="20"/>
      <c r="Z299" s="20"/>
    </row>
    <row r="300" spans="2:26" ht="15.75" customHeight="1">
      <c r="B300" s="20"/>
      <c r="C300" s="170"/>
      <c r="D300" s="70"/>
      <c r="E300" s="71"/>
      <c r="F300" s="170"/>
      <c r="G300" s="70"/>
      <c r="H300" s="172"/>
      <c r="I300" s="28"/>
      <c r="J300" s="20"/>
      <c r="K300" s="20"/>
      <c r="L300" s="20"/>
      <c r="M300" s="20"/>
      <c r="N300" s="20"/>
      <c r="O300" s="20"/>
      <c r="P300" s="20"/>
      <c r="Q300" s="20"/>
      <c r="R300" s="20"/>
      <c r="S300" s="20"/>
      <c r="T300" s="20"/>
      <c r="U300" s="20"/>
      <c r="V300" s="20"/>
      <c r="W300" s="20"/>
      <c r="X300" s="20"/>
      <c r="Y300" s="20"/>
      <c r="Z300" s="20"/>
    </row>
    <row r="301" spans="2:26" ht="15.75" customHeight="1">
      <c r="B301" s="20"/>
      <c r="C301" s="170"/>
      <c r="D301" s="70"/>
      <c r="E301" s="71"/>
      <c r="F301" s="170"/>
      <c r="G301" s="70"/>
      <c r="H301" s="172"/>
      <c r="I301" s="28"/>
      <c r="J301" s="20"/>
      <c r="K301" s="20"/>
      <c r="L301" s="20"/>
      <c r="M301" s="20"/>
      <c r="N301" s="20"/>
      <c r="O301" s="20"/>
      <c r="P301" s="20"/>
      <c r="Q301" s="20"/>
      <c r="R301" s="20"/>
      <c r="S301" s="20"/>
      <c r="T301" s="20"/>
      <c r="U301" s="20"/>
      <c r="V301" s="20"/>
      <c r="W301" s="20"/>
      <c r="X301" s="20"/>
      <c r="Y301" s="20"/>
      <c r="Z301" s="20"/>
    </row>
    <row r="302" spans="2:26" ht="15.75" customHeight="1">
      <c r="B302" s="20"/>
      <c r="C302" s="170"/>
      <c r="D302" s="70"/>
      <c r="E302" s="71"/>
      <c r="F302" s="170"/>
      <c r="G302" s="70"/>
      <c r="H302" s="172"/>
      <c r="I302" s="28"/>
      <c r="J302" s="20"/>
      <c r="K302" s="20"/>
      <c r="L302" s="20"/>
      <c r="M302" s="20"/>
      <c r="N302" s="20"/>
      <c r="O302" s="20"/>
      <c r="P302" s="20"/>
      <c r="Q302" s="20"/>
      <c r="R302" s="20"/>
      <c r="S302" s="20"/>
      <c r="T302" s="20"/>
      <c r="U302" s="20"/>
      <c r="V302" s="20"/>
      <c r="W302" s="20"/>
      <c r="X302" s="20"/>
      <c r="Y302" s="20"/>
      <c r="Z302" s="20"/>
    </row>
    <row r="303" spans="2:26" ht="15.75" customHeight="1">
      <c r="B303" s="20"/>
      <c r="C303" s="170"/>
      <c r="D303" s="70"/>
      <c r="E303" s="71"/>
      <c r="F303" s="170"/>
      <c r="G303" s="70"/>
      <c r="H303" s="172"/>
      <c r="I303" s="28"/>
      <c r="J303" s="20"/>
      <c r="K303" s="20"/>
      <c r="L303" s="20"/>
      <c r="M303" s="20"/>
      <c r="N303" s="20"/>
      <c r="O303" s="20"/>
      <c r="P303" s="20"/>
      <c r="Q303" s="20"/>
      <c r="R303" s="20"/>
      <c r="S303" s="20"/>
      <c r="T303" s="20"/>
      <c r="U303" s="20"/>
      <c r="V303" s="20"/>
      <c r="W303" s="20"/>
      <c r="X303" s="20"/>
      <c r="Y303" s="20"/>
      <c r="Z303" s="20"/>
    </row>
    <row r="304" spans="2:26" ht="15.75" customHeight="1">
      <c r="B304" s="20"/>
      <c r="C304" s="170"/>
      <c r="D304" s="70"/>
      <c r="E304" s="71"/>
      <c r="F304" s="170"/>
      <c r="G304" s="70"/>
      <c r="H304" s="172"/>
      <c r="I304" s="28"/>
      <c r="J304" s="20"/>
      <c r="K304" s="20"/>
      <c r="L304" s="20"/>
      <c r="M304" s="20"/>
      <c r="N304" s="20"/>
      <c r="O304" s="20"/>
      <c r="P304" s="20"/>
      <c r="Q304" s="20"/>
      <c r="R304" s="20"/>
      <c r="S304" s="20"/>
      <c r="T304" s="20"/>
      <c r="U304" s="20"/>
      <c r="V304" s="20"/>
      <c r="W304" s="20"/>
      <c r="X304" s="20"/>
      <c r="Y304" s="20"/>
      <c r="Z304" s="20"/>
    </row>
    <row r="305" spans="2:26" ht="15.75" customHeight="1">
      <c r="B305" s="20"/>
      <c r="C305" s="170"/>
      <c r="D305" s="70"/>
      <c r="E305" s="71"/>
      <c r="F305" s="170"/>
      <c r="G305" s="70"/>
      <c r="H305" s="172"/>
      <c r="I305" s="28"/>
      <c r="J305" s="20"/>
      <c r="K305" s="20"/>
      <c r="L305" s="20"/>
      <c r="M305" s="20"/>
      <c r="N305" s="20"/>
      <c r="O305" s="20"/>
      <c r="P305" s="20"/>
      <c r="Q305" s="20"/>
      <c r="R305" s="20"/>
      <c r="S305" s="20"/>
      <c r="T305" s="20"/>
      <c r="U305" s="20"/>
      <c r="V305" s="20"/>
      <c r="W305" s="20"/>
      <c r="X305" s="20"/>
      <c r="Y305" s="20"/>
      <c r="Z305" s="20"/>
    </row>
    <row r="306" spans="2:26" ht="15.75" customHeight="1"/>
    <row r="307" spans="2:26" ht="15.75" customHeight="1"/>
    <row r="308" spans="2:26" ht="15.75" customHeight="1"/>
    <row r="309" spans="2:26" ht="15.75" customHeight="1"/>
    <row r="310" spans="2:26" ht="15.75" customHeight="1"/>
    <row r="311" spans="2:26" ht="15.75" customHeight="1"/>
    <row r="312" spans="2:26" ht="15.75" customHeight="1"/>
    <row r="313" spans="2:26" ht="15.75" customHeight="1"/>
    <row r="314" spans="2:26" ht="15.75" customHeight="1"/>
    <row r="315" spans="2:26" ht="15.75" customHeight="1"/>
    <row r="316" spans="2:26" ht="15.75" customHeight="1"/>
    <row r="317" spans="2:26" ht="15.75" customHeight="1"/>
    <row r="318" spans="2:26" ht="15.75" customHeight="1"/>
    <row r="319" spans="2:26" ht="15.75" customHeight="1"/>
    <row r="320" spans="2: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44:B44"/>
    <mergeCell ref="A50:B50"/>
    <mergeCell ref="A87:B87"/>
    <mergeCell ref="A92:B92"/>
    <mergeCell ref="A95:B95"/>
    <mergeCell ref="A55:B55"/>
    <mergeCell ref="A60:B60"/>
    <mergeCell ref="A67:B67"/>
    <mergeCell ref="A70:B70"/>
    <mergeCell ref="A75:B75"/>
    <mergeCell ref="A79:B79"/>
    <mergeCell ref="A84:B84"/>
    <mergeCell ref="A1:H1"/>
    <mergeCell ref="A2:H2"/>
    <mergeCell ref="A22:B22"/>
    <mergeCell ref="A29:B29"/>
    <mergeCell ref="A37:B37"/>
  </mergeCells>
  <conditionalFormatting sqref="A50">
    <cfRule type="expression" dxfId="71" priority="1">
      <formula>#REF!="No"</formula>
    </cfRule>
  </conditionalFormatting>
  <conditionalFormatting sqref="A67">
    <cfRule type="expression" dxfId="70" priority="2">
      <formula>#REF!="No"</formula>
    </cfRule>
  </conditionalFormatting>
  <conditionalFormatting sqref="A75">
    <cfRule type="expression" dxfId="69" priority="3">
      <formula>#REF!="No"</formula>
    </cfRule>
  </conditionalFormatting>
  <conditionalFormatting sqref="A76:A78">
    <cfRule type="expression" dxfId="68" priority="4">
      <formula>$C$33="No"</formula>
    </cfRule>
    <cfRule type="expression" dxfId="67" priority="5">
      <formula>#REF!="No"</formula>
    </cfRule>
  </conditionalFormatting>
  <conditionalFormatting sqref="A80:A83 A85:A86 A88:A91 A93:A94 A96:A97">
    <cfRule type="expression" dxfId="66" priority="6">
      <formula>#REF!="Yes"</formula>
    </cfRule>
  </conditionalFormatting>
  <conditionalFormatting sqref="A80:A83">
    <cfRule type="expression" dxfId="65" priority="7">
      <formula>#REF!="No"</formula>
    </cfRule>
  </conditionalFormatting>
  <conditionalFormatting sqref="A83 A79:B79 A95:B95">
    <cfRule type="expression" dxfId="64" priority="8">
      <formula>#REF!="Yes"</formula>
    </cfRule>
  </conditionalFormatting>
  <conditionalFormatting sqref="A96:A97">
    <cfRule type="expression" dxfId="63" priority="9">
      <formula>#REF!="No"</formula>
    </cfRule>
  </conditionalFormatting>
  <conditionalFormatting sqref="C66">
    <cfRule type="expression" dxfId="62" priority="10">
      <formula>$C$159="No"</formula>
    </cfRule>
  </conditionalFormatting>
  <conditionalFormatting sqref="C94:D94">
    <cfRule type="expression" dxfId="61" priority="11">
      <formula>$C$177="No"</formula>
    </cfRule>
  </conditionalFormatting>
  <conditionalFormatting sqref="C40:H40">
    <cfRule type="expression" dxfId="60" priority="12">
      <formula>$C$69="No"</formula>
    </cfRule>
  </conditionalFormatting>
  <conditionalFormatting sqref="C71:H71">
    <cfRule type="expression" dxfId="59" priority="13">
      <formula>$C$177="No"</formula>
    </cfRule>
  </conditionalFormatting>
  <conditionalFormatting sqref="C74:H74">
    <cfRule type="expression" dxfId="58" priority="14">
      <formula>$C$172="No"</formula>
    </cfRule>
    <cfRule type="expression" dxfId="57" priority="15">
      <formula>$C$173="No"</formula>
    </cfRule>
  </conditionalFormatting>
  <conditionalFormatting sqref="C96:H96">
    <cfRule type="expression" dxfId="56" priority="16">
      <formula>$C$274="No"</formula>
    </cfRule>
  </conditionalFormatting>
  <conditionalFormatting sqref="E38:E43">
    <cfRule type="expression" dxfId="55" priority="17">
      <formula>$C$29="Yes"</formula>
    </cfRule>
  </conditionalFormatting>
  <conditionalFormatting sqref="E45:E49">
    <cfRule type="expression" dxfId="54" priority="18">
      <formula>$C$29="Yes"</formula>
    </cfRule>
  </conditionalFormatting>
  <conditionalFormatting sqref="E51:E54">
    <cfRule type="expression" dxfId="53" priority="19">
      <formula>$C$29="Yes"</formula>
    </cfRule>
  </conditionalFormatting>
  <conditionalFormatting sqref="E56:E59">
    <cfRule type="expression" dxfId="52" priority="20">
      <formula>$C$29="Yes"</formula>
    </cfRule>
  </conditionalFormatting>
  <conditionalFormatting sqref="E61">
    <cfRule type="expression" dxfId="51" priority="21">
      <formula>$C$29="Yes"</formula>
    </cfRule>
  </conditionalFormatting>
  <conditionalFormatting sqref="E64:E66">
    <cfRule type="expression" dxfId="50" priority="22">
      <formula>$C$29="Yes"</formula>
    </cfRule>
  </conditionalFormatting>
  <conditionalFormatting sqref="E68:E69">
    <cfRule type="expression" dxfId="49" priority="23">
      <formula>$C$29="Yes"</formula>
    </cfRule>
  </conditionalFormatting>
  <conditionalFormatting sqref="E71:E74">
    <cfRule type="expression" dxfId="48" priority="24">
      <formula>$C$29="Yes"</formula>
    </cfRule>
  </conditionalFormatting>
  <conditionalFormatting sqref="E76:E78">
    <cfRule type="expression" dxfId="47" priority="26">
      <formula>$C$29="Yes"</formula>
    </cfRule>
  </conditionalFormatting>
  <conditionalFormatting sqref="E80:E83">
    <cfRule type="expression" dxfId="46" priority="27">
      <formula>$C$29="Yes"</formula>
    </cfRule>
  </conditionalFormatting>
  <conditionalFormatting sqref="E85:E86">
    <cfRule type="expression" dxfId="45" priority="28">
      <formula>$C$29="Yes"</formula>
    </cfRule>
  </conditionalFormatting>
  <conditionalFormatting sqref="E88:E91">
    <cfRule type="expression" dxfId="44" priority="29">
      <formula>$C$29="Yes"</formula>
    </cfRule>
  </conditionalFormatting>
  <conditionalFormatting sqref="E93:E94">
    <cfRule type="expression" dxfId="43" priority="30">
      <formula>$C$29="Yes"</formula>
    </cfRule>
  </conditionalFormatting>
  <conditionalFormatting sqref="E96:E97">
    <cfRule type="expression" dxfId="42" priority="31">
      <formula>$C$29="Yes"</formula>
    </cfRule>
  </conditionalFormatting>
  <conditionalFormatting sqref="F66:G66">
    <cfRule type="expression" dxfId="41" priority="33">
      <formula>$C$159="No"</formula>
    </cfRule>
  </conditionalFormatting>
  <conditionalFormatting sqref="F94:G94">
    <cfRule type="expression" dxfId="40" priority="34">
      <formula>$C$177="No"</formula>
    </cfRule>
  </conditionalFormatting>
  <conditionalFormatting sqref="H38:H43">
    <cfRule type="expression" dxfId="39" priority="35">
      <formula>$C$29="Yes"</formula>
    </cfRule>
  </conditionalFormatting>
  <conditionalFormatting sqref="H45:H49">
    <cfRule type="expression" dxfId="38" priority="36">
      <formula>$C$29="Yes"</formula>
    </cfRule>
  </conditionalFormatting>
  <conditionalFormatting sqref="H51:H54">
    <cfRule type="expression" dxfId="37" priority="37">
      <formula>$C$29="Yes"</formula>
    </cfRule>
  </conditionalFormatting>
  <conditionalFormatting sqref="H56:H59">
    <cfRule type="expression" dxfId="36" priority="38">
      <formula>$C$29="Yes"</formula>
    </cfRule>
  </conditionalFormatting>
  <conditionalFormatting sqref="H61:H62">
    <cfRule type="expression" dxfId="35" priority="39">
      <formula>$C$29="Yes"</formula>
    </cfRule>
  </conditionalFormatting>
  <conditionalFormatting sqref="H64:H66">
    <cfRule type="expression" dxfId="34" priority="40">
      <formula>$C$29="Yes"</formula>
    </cfRule>
  </conditionalFormatting>
  <conditionalFormatting sqref="H68:H69">
    <cfRule type="expression" dxfId="33" priority="41">
      <formula>$C$29="Yes"</formula>
    </cfRule>
  </conditionalFormatting>
  <conditionalFormatting sqref="H71:H74">
    <cfRule type="expression" dxfId="32" priority="42">
      <formula>$C$29="Yes"</formula>
    </cfRule>
  </conditionalFormatting>
  <conditionalFormatting sqref="H76:H78">
    <cfRule type="expression" dxfId="31" priority="44">
      <formula>$C$29="Yes"</formula>
    </cfRule>
  </conditionalFormatting>
  <conditionalFormatting sqref="H80:H83">
    <cfRule type="expression" dxfId="30" priority="45">
      <formula>$C$29="Yes"</formula>
    </cfRule>
  </conditionalFormatting>
  <conditionalFormatting sqref="H85:H86">
    <cfRule type="expression" dxfId="29" priority="46">
      <formula>$C$29="Yes"</formula>
    </cfRule>
  </conditionalFormatting>
  <conditionalFormatting sqref="H88:H91">
    <cfRule type="expression" dxfId="28" priority="47">
      <formula>$C$29="Yes"</formula>
    </cfRule>
  </conditionalFormatting>
  <conditionalFormatting sqref="H93:H94">
    <cfRule type="expression" dxfId="27" priority="48">
      <formula>$C$29="Yes"</formula>
    </cfRule>
  </conditionalFormatting>
  <conditionalFormatting sqref="H96:H97">
    <cfRule type="expression" dxfId="26" priority="49">
      <formula>$C$29="Yes"</formula>
    </cfRule>
  </conditionalFormatting>
  <pageMargins left="0.75" right="0.75" top="1" bottom="1" header="0" footer="0"/>
  <pageSetup orientation="landscape"/>
  <headerFooter>
    <oddFooter>&amp;L000000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Z1001"/>
  <sheetViews>
    <sheetView workbookViewId="0"/>
  </sheetViews>
  <sheetFormatPr defaultColWidth="9.19921875" defaultRowHeight="15" customHeight="1"/>
  <cols>
    <col min="1" max="1" width="11.3984375" customWidth="1"/>
    <col min="2" max="2" width="23.3984375" customWidth="1"/>
    <col min="3" max="3" width="40.59765625" customWidth="1"/>
    <col min="4" max="4" width="13" customWidth="1"/>
    <col min="5" max="5" width="26.3984375" customWidth="1"/>
    <col min="6" max="9" width="8.59765625" customWidth="1"/>
    <col min="10" max="26" width="8.59765625" hidden="1" customWidth="1"/>
  </cols>
  <sheetData>
    <row r="1" spans="1:26" ht="15" customHeight="1">
      <c r="A1" s="18" t="s">
        <v>538</v>
      </c>
    </row>
    <row r="2" spans="1:26" ht="36" customHeight="1">
      <c r="A2" s="327" t="s">
        <v>539</v>
      </c>
      <c r="B2" s="328"/>
      <c r="C2" s="328"/>
      <c r="D2" s="328"/>
      <c r="E2" s="328"/>
      <c r="F2" s="329"/>
      <c r="G2" s="330" t="str">
        <f>'HECVAT - Lite | Vendor Response'!E2</f>
        <v>Version 3.06</v>
      </c>
      <c r="H2" s="331"/>
      <c r="I2" s="21"/>
      <c r="J2" s="21"/>
      <c r="K2" s="21"/>
      <c r="L2" s="21"/>
      <c r="M2" s="21"/>
      <c r="N2" s="21"/>
      <c r="O2" s="21"/>
      <c r="P2" s="21"/>
      <c r="Q2" s="21"/>
      <c r="R2" s="21"/>
      <c r="S2" s="21"/>
      <c r="T2" s="21"/>
      <c r="U2" s="21"/>
      <c r="V2" s="21"/>
      <c r="W2" s="21"/>
      <c r="X2" s="21"/>
      <c r="Y2" s="21"/>
      <c r="Z2" s="21"/>
    </row>
    <row r="3" spans="1:26" ht="36" customHeight="1">
      <c r="A3" s="332"/>
      <c r="B3" s="281"/>
      <c r="C3" s="281"/>
      <c r="D3" s="281"/>
      <c r="E3" s="281"/>
      <c r="F3" s="281"/>
      <c r="G3" s="281"/>
      <c r="H3" s="303"/>
      <c r="I3" s="21"/>
      <c r="J3" s="21"/>
      <c r="K3" s="21"/>
      <c r="L3" s="21"/>
      <c r="M3" s="21"/>
      <c r="N3" s="21"/>
      <c r="O3" s="21"/>
      <c r="P3" s="21"/>
      <c r="Q3" s="21"/>
      <c r="R3" s="21"/>
      <c r="S3" s="21"/>
      <c r="T3" s="21"/>
      <c r="U3" s="21"/>
      <c r="V3" s="21"/>
      <c r="W3" s="21"/>
      <c r="X3" s="21"/>
      <c r="Y3" s="21"/>
      <c r="Z3" s="21"/>
    </row>
    <row r="4" spans="1:26" ht="32.25" customHeight="1">
      <c r="A4" s="173" t="s">
        <v>540</v>
      </c>
      <c r="B4" s="275" t="str">
        <f>'HECVAT - Lite | Vendor Response'!C7</f>
        <v>PolymathPlus</v>
      </c>
      <c r="C4" s="272"/>
      <c r="D4" s="22" t="s">
        <v>541</v>
      </c>
      <c r="E4" s="275" t="str">
        <f>'HECVAT - Lite | Vendor Response'!C8</f>
        <v>PolymathPlus</v>
      </c>
      <c r="F4" s="281"/>
      <c r="G4" s="281"/>
      <c r="H4" s="303"/>
    </row>
    <row r="5" spans="1:26" ht="32.25" customHeight="1">
      <c r="A5" s="174" t="s">
        <v>542</v>
      </c>
      <c r="B5" s="333" t="str">
        <f>'HECVAT - Lite | Vendor Response'!C9</f>
        <v>Math-Solver for Students, Scientists, and Engineers</v>
      </c>
      <c r="C5" s="281"/>
      <c r="D5" s="281"/>
      <c r="E5" s="281"/>
      <c r="F5" s="281"/>
      <c r="G5" s="281"/>
      <c r="H5" s="303"/>
    </row>
    <row r="6" spans="1:26" ht="36" customHeight="1">
      <c r="A6" s="334"/>
      <c r="B6" s="306"/>
      <c r="C6" s="296"/>
      <c r="D6" s="321" t="s">
        <v>543</v>
      </c>
      <c r="E6" s="272"/>
      <c r="F6" s="322"/>
      <c r="G6" s="306"/>
      <c r="H6" s="323"/>
    </row>
    <row r="7" spans="1:26" ht="35.25" customHeight="1">
      <c r="A7" s="335"/>
      <c r="B7" s="325"/>
      <c r="C7" s="336"/>
      <c r="D7" s="175">
        <f>Values!J8</f>
        <v>0.80895522388059704</v>
      </c>
      <c r="E7" s="176" t="str">
        <f>IF(D7&gt;=0.9,"A",IF(D7&gt;=0.8,"B",IF(D7&gt;=0.7,"C",IF(D7&gt;=0.6,"D","F"))))</f>
        <v>B</v>
      </c>
      <c r="F7" s="324"/>
      <c r="G7" s="325"/>
      <c r="H7" s="326"/>
    </row>
    <row r="8" spans="1:26" ht="15.75" customHeight="1">
      <c r="A8" s="177" t="str">
        <f>Values!C2</f>
        <v>Company</v>
      </c>
      <c r="B8" s="178">
        <f>Values!I2</f>
        <v>0.85185185185185186</v>
      </c>
      <c r="C8" s="179"/>
      <c r="E8" s="180"/>
      <c r="H8" s="181"/>
    </row>
    <row r="9" spans="1:26" ht="15.75" customHeight="1">
      <c r="A9" s="177" t="str">
        <f>Values!C3</f>
        <v>Documentation</v>
      </c>
      <c r="B9" s="178">
        <f>Values!I3</f>
        <v>0.67441860465116277</v>
      </c>
      <c r="C9" s="182">
        <v>0</v>
      </c>
      <c r="D9" s="183">
        <v>0.6</v>
      </c>
      <c r="E9" s="184">
        <v>0.7</v>
      </c>
      <c r="F9" s="183">
        <v>0.8</v>
      </c>
      <c r="G9" s="183">
        <v>0.9</v>
      </c>
      <c r="H9" s="181"/>
    </row>
    <row r="10" spans="1:26" ht="15.75" customHeight="1">
      <c r="A10" s="177" t="str">
        <f>Values!C4</f>
        <v>IT Accessibility</v>
      </c>
      <c r="B10" s="178">
        <f>Values!I4</f>
        <v>0.88888888888888884</v>
      </c>
      <c r="C10" s="182">
        <v>0.6</v>
      </c>
      <c r="D10" s="183">
        <v>0.7</v>
      </c>
      <c r="E10" s="184">
        <v>0.8</v>
      </c>
      <c r="F10" s="183">
        <v>0.9</v>
      </c>
      <c r="G10" s="183">
        <v>1</v>
      </c>
      <c r="H10" s="181"/>
    </row>
    <row r="11" spans="1:26" ht="15.75" customHeight="1">
      <c r="A11" s="177" t="str">
        <f>Values!C5</f>
        <v>Application Security</v>
      </c>
      <c r="B11" s="178">
        <f>Values!I5</f>
        <v>1</v>
      </c>
      <c r="C11" s="182" t="s">
        <v>544</v>
      </c>
      <c r="D11" s="183" t="s">
        <v>545</v>
      </c>
      <c r="E11" s="184" t="s">
        <v>546</v>
      </c>
      <c r="F11" s="183" t="s">
        <v>547</v>
      </c>
      <c r="G11" s="183" t="s">
        <v>548</v>
      </c>
      <c r="H11" s="181"/>
    </row>
    <row r="12" spans="1:26" ht="15.75" customHeight="1">
      <c r="A12" s="177" t="str">
        <f>Values!C6</f>
        <v>Authentication, Authorization, and Accounting</v>
      </c>
      <c r="B12" s="178">
        <f>Values!I6</f>
        <v>0.89189189189189189</v>
      </c>
      <c r="C12" s="185" t="str">
        <f t="shared" ref="C12:G12" si="0">IF(AND(C$9&lt;$B12,$B12&lt;=C$10),$B12,"")</f>
        <v/>
      </c>
      <c r="D12" s="186" t="str">
        <f t="shared" si="0"/>
        <v/>
      </c>
      <c r="E12" s="186" t="str">
        <f t="shared" si="0"/>
        <v/>
      </c>
      <c r="F12" s="186">
        <f t="shared" si="0"/>
        <v>0.89189189189189189</v>
      </c>
      <c r="G12" s="186" t="str">
        <f t="shared" si="0"/>
        <v/>
      </c>
      <c r="H12" s="181"/>
    </row>
    <row r="13" spans="1:26" ht="15.75" customHeight="1">
      <c r="A13" s="177" t="str">
        <f>Values!C7</f>
        <v>Systems Manangement</v>
      </c>
      <c r="B13" s="178">
        <f>Values!I7</f>
        <v>0.5714285714285714</v>
      </c>
      <c r="C13" s="185">
        <f t="shared" ref="C13:G13" si="1">IF(AND(C$9&lt;$B13,$B13&lt;=C$10),$B13,"")</f>
        <v>0.5714285714285714</v>
      </c>
      <c r="D13" s="186" t="str">
        <f t="shared" si="1"/>
        <v/>
      </c>
      <c r="E13" s="186" t="str">
        <f t="shared" si="1"/>
        <v/>
      </c>
      <c r="F13" s="186" t="str">
        <f t="shared" si="1"/>
        <v/>
      </c>
      <c r="G13" s="186" t="str">
        <f t="shared" si="1"/>
        <v/>
      </c>
      <c r="H13" s="181"/>
    </row>
    <row r="14" spans="1:26" ht="15.75" customHeight="1">
      <c r="A14" s="177" t="str">
        <f>Values!C8</f>
        <v>Data</v>
      </c>
      <c r="B14" s="178">
        <f>Values!I8</f>
        <v>0.72727272727272729</v>
      </c>
      <c r="C14" s="186" t="str">
        <f t="shared" ref="C14:G14" si="2">IF(AND(C$9&lt;$B14,$B14&lt;=C$10),$B14,"")</f>
        <v/>
      </c>
      <c r="D14" s="186" t="str">
        <f t="shared" si="2"/>
        <v/>
      </c>
      <c r="E14" s="185">
        <f t="shared" si="2"/>
        <v>0.72727272727272729</v>
      </c>
      <c r="F14" s="186" t="str">
        <f t="shared" si="2"/>
        <v/>
      </c>
      <c r="G14" s="186" t="str">
        <f t="shared" si="2"/>
        <v/>
      </c>
      <c r="H14" s="181"/>
    </row>
    <row r="15" spans="1:26" ht="15.75" customHeight="1">
      <c r="A15" s="177" t="str">
        <f>Values!C9</f>
        <v>Datacenter</v>
      </c>
      <c r="B15" s="178">
        <f>Values!I9</f>
        <v>1</v>
      </c>
      <c r="C15" s="186" t="str">
        <f t="shared" ref="C15:G15" si="3">IF(AND(C$9&lt;$B15,$B15&lt;=C$10),$B15,"")</f>
        <v/>
      </c>
      <c r="D15" s="186" t="str">
        <f t="shared" si="3"/>
        <v/>
      </c>
      <c r="E15" s="186" t="str">
        <f t="shared" si="3"/>
        <v/>
      </c>
      <c r="F15" s="186" t="str">
        <f t="shared" si="3"/>
        <v/>
      </c>
      <c r="G15" s="185">
        <f t="shared" si="3"/>
        <v>1</v>
      </c>
      <c r="H15" s="181"/>
    </row>
    <row r="16" spans="1:26" ht="15.75" customHeight="1">
      <c r="A16" s="177" t="str">
        <f>Values!C10</f>
        <v>Networking</v>
      </c>
      <c r="B16" s="178">
        <f>Values!I10</f>
        <v>0.77419354838709675</v>
      </c>
      <c r="C16" s="186" t="str">
        <f t="shared" ref="C16:G16" si="4">IF(AND(C$9&lt;$B16,$B16&lt;=C$10),$B16,"")</f>
        <v/>
      </c>
      <c r="D16" s="186" t="str">
        <f t="shared" si="4"/>
        <v/>
      </c>
      <c r="E16" s="185">
        <f t="shared" si="4"/>
        <v>0.77419354838709675</v>
      </c>
      <c r="F16" s="186" t="str">
        <f t="shared" si="4"/>
        <v/>
      </c>
      <c r="G16" s="186" t="str">
        <f t="shared" si="4"/>
        <v/>
      </c>
      <c r="H16" s="181"/>
    </row>
    <row r="17" spans="1:26" ht="15.75" customHeight="1">
      <c r="A17" s="177" t="str">
        <f>Values!C11</f>
        <v>Incident Handling</v>
      </c>
      <c r="B17" s="178">
        <f>Values!I11</f>
        <v>0.61290322580645162</v>
      </c>
      <c r="C17" s="186" t="str">
        <f t="shared" ref="C17:G17" si="5">IF(AND(C$9&lt;$B17,$B17&lt;=C$10),$B17,"")</f>
        <v/>
      </c>
      <c r="D17" s="185">
        <f t="shared" si="5"/>
        <v>0.61290322580645162</v>
      </c>
      <c r="E17" s="186" t="str">
        <f t="shared" si="5"/>
        <v/>
      </c>
      <c r="F17" s="186" t="str">
        <f t="shared" si="5"/>
        <v/>
      </c>
      <c r="G17" s="186" t="str">
        <f t="shared" si="5"/>
        <v/>
      </c>
      <c r="H17" s="181"/>
    </row>
    <row r="18" spans="1:26" ht="15.75" customHeight="1">
      <c r="A18" s="177" t="str">
        <f>Values!C12</f>
        <v>Policies, Procedures, and Practices</v>
      </c>
      <c r="B18" s="178">
        <f>Values!I12</f>
        <v>0.76470588235294112</v>
      </c>
      <c r="C18" s="186" t="str">
        <f t="shared" ref="C18:G18" si="6">IF(AND(C$9&lt;$B18,$B18&lt;=C$10),$B18,"")</f>
        <v/>
      </c>
      <c r="D18" s="186" t="str">
        <f t="shared" si="6"/>
        <v/>
      </c>
      <c r="E18" s="185">
        <f t="shared" si="6"/>
        <v>0.76470588235294112</v>
      </c>
      <c r="F18" s="186" t="str">
        <f t="shared" si="6"/>
        <v/>
      </c>
      <c r="G18" s="186" t="str">
        <f t="shared" si="6"/>
        <v/>
      </c>
      <c r="H18" s="181"/>
    </row>
    <row r="19" spans="1:26" ht="15.75" customHeight="1">
      <c r="A19" s="177" t="str">
        <f>Values!C13</f>
        <v>Third Party Assessment</v>
      </c>
      <c r="B19" s="178">
        <f>Values!I13</f>
        <v>1</v>
      </c>
      <c r="H19" s="181"/>
    </row>
    <row r="20" spans="1:26" ht="31.5" customHeight="1">
      <c r="A20" s="177"/>
      <c r="H20" s="181"/>
    </row>
    <row r="21" spans="1:26" ht="51" customHeight="1">
      <c r="A21" s="337" t="s">
        <v>549</v>
      </c>
      <c r="B21" s="301"/>
      <c r="C21" s="301"/>
      <c r="D21" s="301"/>
      <c r="E21" s="301"/>
      <c r="F21" s="301"/>
      <c r="G21" s="301"/>
      <c r="H21" s="299"/>
    </row>
    <row r="22" spans="1:26" ht="36" customHeight="1">
      <c r="A22" s="338"/>
      <c r="B22" s="339"/>
      <c r="C22" s="340"/>
      <c r="D22" s="341" t="s">
        <v>550</v>
      </c>
      <c r="E22" s="342"/>
      <c r="F22" s="342"/>
      <c r="G22" s="342"/>
      <c r="H22" s="343"/>
    </row>
    <row r="23" spans="1:26" ht="54" customHeight="1">
      <c r="A23" s="187" t="str">
        <f>'High Risk Non-Compliant'!B4</f>
        <v>ID</v>
      </c>
      <c r="B23" s="187" t="str">
        <f>'High Risk Non-Compliant'!C4</f>
        <v>Question</v>
      </c>
      <c r="C23" s="187" t="str">
        <f>'High Risk Non-Compliant'!D4</f>
        <v>Additional Info</v>
      </c>
      <c r="D23" s="188" t="str">
        <f>IFERROR(VLOOKUP('Analyst Report'!C11,Values!A60:B67,1,FALSE),"")</f>
        <v/>
      </c>
      <c r="E23" s="189" t="e">
        <f>VLOOKUP('Analyst Report'!C11,Values!A60:B67,2)</f>
        <v>#N/A</v>
      </c>
      <c r="F23" s="190"/>
      <c r="G23" s="190"/>
      <c r="H23" s="191"/>
      <c r="I23" s="21"/>
      <c r="J23" s="21"/>
      <c r="K23" s="21"/>
      <c r="L23" s="21"/>
      <c r="M23" s="21"/>
      <c r="N23" s="21"/>
      <c r="O23" s="21"/>
      <c r="P23" s="21"/>
      <c r="Q23" s="21"/>
      <c r="R23" s="21"/>
      <c r="S23" s="21"/>
      <c r="T23" s="21"/>
      <c r="U23" s="21"/>
      <c r="V23" s="21"/>
      <c r="W23" s="21"/>
      <c r="X23" s="21"/>
      <c r="Y23" s="21"/>
      <c r="Z23" s="21"/>
    </row>
    <row r="24" spans="1:26" ht="93" customHeight="1">
      <c r="A24" s="125" t="str">
        <f>IF(ISBLANK('High Risk Non-Compliant'!B5),"",'High Risk Non-Compliant'!B5)</f>
        <v>HLAA-07</v>
      </c>
      <c r="B24" s="125" t="str">
        <f>IF(ISBLANK('High Risk Non-Compliant'!C5),"",'High Risk Non-Compliant'!C5)</f>
        <v>Are audit logs available to the institution that include AT LEAST all of the following: login, logout, actions performed, timestamp, and source IP address?</v>
      </c>
      <c r="C24" s="192" t="e">
        <f ca="1">_xludf.IFNA(VLOOKUP(A24,Questions!B$3:D$95,3,FALSE),"")</f>
        <v>#NAME?</v>
      </c>
      <c r="D24" s="96" t="str">
        <f>IFERROR(IF(VLOOKUP(A24,'High Risk Non-Compliant'!B:K,$E$23,FALSE)=0,"N/A",VLOOKUP(A24,'High Risk Non-Compliant'!B:K,$E$23,FALSE)),"")</f>
        <v/>
      </c>
      <c r="E24" s="344" t="str">
        <f>IFERROR(IF(D24="N/A","N/A",VLOOKUP(D24,'Crosswalk Detail'!A:B,2,FALSE)),"")</f>
        <v/>
      </c>
      <c r="F24" s="281"/>
      <c r="G24" s="281"/>
      <c r="H24" s="272"/>
    </row>
    <row r="25" spans="1:26" ht="140.25" customHeight="1">
      <c r="A25" s="125" t="str">
        <f>IF(ISBLANK('High Risk Non-Compliant'!B6),"",'High Risk Non-Compliant'!B6)</f>
        <v>HLDA-01</v>
      </c>
      <c r="B25" s="125" t="str">
        <f>IF(ISBLANK('High Risk Non-Compliant'!C6),"",'High Risk Non-Compliant'!C6)</f>
        <v>Does the environment provide for dedicated single-tenant capabilities? If not, describe how your product or environment separates data from different customers (e.g., logically, physically, single tenancy, multi-tenancy).</v>
      </c>
      <c r="C25" s="192" t="e">
        <f ca="1">_xludf.IFNA(VLOOKUP(A25,Questions!B$3:D$95,3,FALSE),"")</f>
        <v>#NAME?</v>
      </c>
      <c r="D25" s="96" t="str">
        <f>IFERROR(IF(VLOOKUP(A25,'High Risk Non-Compliant'!B:K,$E$23,FALSE)=0,"N/A",VLOOKUP(A25,'High Risk Non-Compliant'!B:K,$E$23,FALSE)),"")</f>
        <v/>
      </c>
      <c r="E25" s="344" t="str">
        <f>IFERROR(IF(D25="N/A","N/A",VLOOKUP(D25,'Crosswalk Detail'!A:B,2,FALSE)),"")</f>
        <v/>
      </c>
      <c r="F25" s="281"/>
      <c r="G25" s="281"/>
      <c r="H25" s="272"/>
    </row>
    <row r="26" spans="1:26" ht="98.25" customHeight="1">
      <c r="A26" s="125" t="str">
        <f>IF(ISBLANK('High Risk Non-Compliant'!B7),"",'High Risk Non-Compliant'!B7)</f>
        <v>HLIH-04</v>
      </c>
      <c r="B26" s="125" t="str">
        <f>IF(ISBLANK('High Risk Non-Compliant'!C7),"",'High Risk Non-Compliant'!C7)</f>
        <v>Do you have either an internal incident response team or retain an external team?</v>
      </c>
      <c r="C26" s="192" t="e">
        <f ca="1">_xludf.IFNA(VLOOKUP(A26,Questions!B$3:D$95,3,FALSE),"")</f>
        <v>#NAME?</v>
      </c>
      <c r="D26" s="96" t="str">
        <f>IFERROR(IF(VLOOKUP(A26,'High Risk Non-Compliant'!B:K,$E$23,FALSE)=0,"N/A",VLOOKUP(A26,'High Risk Non-Compliant'!B:K,$E$23,FALSE)),"")</f>
        <v/>
      </c>
      <c r="E26" s="344" t="str">
        <f>IFERROR(IF(D26="N/A","N/A",VLOOKUP(D26,'Crosswalk Detail'!A:B,2,FALSE)),"")</f>
        <v/>
      </c>
      <c r="F26" s="281"/>
      <c r="G26" s="281"/>
      <c r="H26" s="272"/>
    </row>
    <row r="27" spans="1:26" ht="91.5" customHeight="1">
      <c r="A27" s="125" t="str">
        <f>IF(ISBLANK('High Risk Non-Compliant'!B8),"",'High Risk Non-Compliant'!B8)</f>
        <v/>
      </c>
      <c r="B27" s="125" t="str">
        <f>IF(ISBLANK('High Risk Non-Compliant'!C8),"",'High Risk Non-Compliant'!C8)</f>
        <v/>
      </c>
      <c r="C27" s="192" t="e">
        <f ca="1">_xludf.IFNA(VLOOKUP(A27,Questions!B$3:D$95,3,FALSE),"")</f>
        <v>#NAME?</v>
      </c>
      <c r="D27" s="96" t="str">
        <f>IFERROR(IF(VLOOKUP(A27,'High Risk Non-Compliant'!B:K,$E$23,FALSE)=0,"N/A",VLOOKUP(A27,'High Risk Non-Compliant'!B:K,$E$23,FALSE)),"")</f>
        <v/>
      </c>
      <c r="E27" s="344" t="str">
        <f>IFERROR(IF(D27="N/A","N/A",VLOOKUP(D27,'Crosswalk Detail'!A:B,2,FALSE)),"")</f>
        <v/>
      </c>
      <c r="F27" s="281"/>
      <c r="G27" s="281"/>
      <c r="H27" s="272"/>
    </row>
    <row r="28" spans="1:26" ht="91.5" customHeight="1">
      <c r="A28" s="125" t="str">
        <f>IF(ISBLANK('High Risk Non-Compliant'!B9),"",'High Risk Non-Compliant'!B9)</f>
        <v/>
      </c>
      <c r="B28" s="125" t="str">
        <f>IF(ISBLANK('High Risk Non-Compliant'!C9),"",'High Risk Non-Compliant'!C9)</f>
        <v/>
      </c>
      <c r="C28" s="192" t="e">
        <f ca="1">_xludf.IFNA(VLOOKUP(A28,Questions!B$3:D$95,3,FALSE),"")</f>
        <v>#NAME?</v>
      </c>
      <c r="D28" s="96" t="str">
        <f>IFERROR(IF(VLOOKUP(A28,'High Risk Non-Compliant'!B:K,$E$23,FALSE)=0,"N/A",VLOOKUP(A28,'High Risk Non-Compliant'!B:K,$E$23,FALSE)),"")</f>
        <v/>
      </c>
      <c r="E28" s="344" t="str">
        <f>IFERROR(IF(D28="N/A","N/A",VLOOKUP(D28,'Crosswalk Detail'!A:B,2,FALSE)),"")</f>
        <v/>
      </c>
      <c r="F28" s="281"/>
      <c r="G28" s="281"/>
      <c r="H28" s="272"/>
    </row>
    <row r="29" spans="1:26" ht="90" customHeight="1">
      <c r="A29" s="125" t="str">
        <f>IF(ISBLANK('High Risk Non-Compliant'!B10),"",'High Risk Non-Compliant'!B10)</f>
        <v/>
      </c>
      <c r="B29" s="125" t="str">
        <f>IF(ISBLANK('High Risk Non-Compliant'!C10),"",'High Risk Non-Compliant'!C10)</f>
        <v/>
      </c>
      <c r="C29" s="192" t="e">
        <f ca="1">_xludf.IFNA(VLOOKUP(A29,Questions!B$3:D$95,3,FALSE),"")</f>
        <v>#NAME?</v>
      </c>
      <c r="D29" s="96" t="str">
        <f>IFERROR(IF(VLOOKUP(A29,'High Risk Non-Compliant'!B:K,$E$23,FALSE)=0,"N/A",VLOOKUP(A29,'High Risk Non-Compliant'!B:K,$E$23,FALSE)),"")</f>
        <v/>
      </c>
      <c r="E29" s="344" t="str">
        <f>IFERROR(IF(D29="N/A","N/A",VLOOKUP(D29,'Crosswalk Detail'!A:B,2,FALSE)),"")</f>
        <v/>
      </c>
      <c r="F29" s="281"/>
      <c r="G29" s="281"/>
      <c r="H29" s="272"/>
    </row>
    <row r="30" spans="1:26" ht="45.75" customHeight="1">
      <c r="A30" s="125" t="str">
        <f>IF(ISBLANK('High Risk Non-Compliant'!B11),"",'High Risk Non-Compliant'!B11)</f>
        <v/>
      </c>
      <c r="B30" s="125" t="str">
        <f>IF(ISBLANK('High Risk Non-Compliant'!C11),"",'High Risk Non-Compliant'!C11)</f>
        <v/>
      </c>
      <c r="C30" s="192" t="e">
        <f ca="1">_xludf.IFNA(VLOOKUP(A30,Questions!B$3:D$95,3,FALSE),"")</f>
        <v>#NAME?</v>
      </c>
      <c r="D30" s="96" t="str">
        <f>IFERROR(IF(VLOOKUP(A30,'High Risk Non-Compliant'!B:K,$E$23,FALSE)=0,"N/A",VLOOKUP(A30,'High Risk Non-Compliant'!B:K,$E$23,FALSE)),"")</f>
        <v/>
      </c>
      <c r="E30" s="344" t="str">
        <f>IFERROR(IF(D30="N/A","N/A",VLOOKUP(D30,'Crosswalk Detail'!A:B,2,FALSE)),"")</f>
        <v/>
      </c>
      <c r="F30" s="281"/>
      <c r="G30" s="281"/>
      <c r="H30" s="272"/>
    </row>
    <row r="31" spans="1:26" ht="44.25" customHeight="1">
      <c r="A31" s="125" t="str">
        <f>IF(ISBLANK('High Risk Non-Compliant'!B12),"",'High Risk Non-Compliant'!B12)</f>
        <v/>
      </c>
      <c r="B31" s="125" t="str">
        <f>IF(ISBLANK('High Risk Non-Compliant'!C12),"",'High Risk Non-Compliant'!C12)</f>
        <v/>
      </c>
      <c r="C31" s="192" t="e">
        <f ca="1">_xludf.IFNA(VLOOKUP(A31,Questions!B$3:D$95,3,FALSE),"")</f>
        <v>#NAME?</v>
      </c>
      <c r="D31" s="96" t="str">
        <f>IFERROR(IF(VLOOKUP(A31,'High Risk Non-Compliant'!B:K,$E$23,FALSE)=0,"N/A",VLOOKUP(A31,'High Risk Non-Compliant'!B:K,$E$23,FALSE)),"")</f>
        <v/>
      </c>
      <c r="E31" s="344" t="str">
        <f>IFERROR(IF(D31="N/A","N/A",VLOOKUP(D31,'Crosswalk Detail'!A:B,2,FALSE)),"")</f>
        <v/>
      </c>
      <c r="F31" s="281"/>
      <c r="G31" s="281"/>
      <c r="H31" s="272"/>
    </row>
    <row r="32" spans="1:26" ht="58.5" customHeight="1">
      <c r="A32" s="125" t="str">
        <f>IF(ISBLANK('High Risk Non-Compliant'!B13),"",'High Risk Non-Compliant'!B13)</f>
        <v/>
      </c>
      <c r="B32" s="125" t="str">
        <f>IF(ISBLANK('High Risk Non-Compliant'!C13),"",'High Risk Non-Compliant'!C13)</f>
        <v/>
      </c>
      <c r="C32" s="192" t="e">
        <f ca="1">_xludf.IFNA(VLOOKUP(A32,Questions!B$3:D$95,3,FALSE),"")</f>
        <v>#NAME?</v>
      </c>
      <c r="D32" s="96" t="str">
        <f>IFERROR(IF(VLOOKUP(A32,'High Risk Non-Compliant'!B:K,$E$23,FALSE)=0,"N/A",VLOOKUP(A32,'High Risk Non-Compliant'!B:K,$E$23,FALSE)),"")</f>
        <v/>
      </c>
      <c r="E32" s="344" t="str">
        <f>IFERROR(IF(D32="N/A","N/A",VLOOKUP(D32,'Crosswalk Detail'!A:B,2,FALSE)),"")</f>
        <v/>
      </c>
      <c r="F32" s="281"/>
      <c r="G32" s="281"/>
      <c r="H32" s="272"/>
    </row>
    <row r="33" spans="1:8" ht="45" customHeight="1">
      <c r="A33" s="125" t="str">
        <f>IF(ISBLANK('High Risk Non-Compliant'!B14),"",'High Risk Non-Compliant'!B14)</f>
        <v/>
      </c>
      <c r="B33" s="125" t="str">
        <f>IF(ISBLANK('High Risk Non-Compliant'!C14),"",'High Risk Non-Compliant'!C14)</f>
        <v/>
      </c>
      <c r="C33" s="192" t="e">
        <f ca="1">_xludf.IFNA(VLOOKUP(A33,Questions!B$3:D$95,3,FALSE),"")</f>
        <v>#NAME?</v>
      </c>
      <c r="D33" s="96" t="str">
        <f>IFERROR(IF(VLOOKUP(A33,'High Risk Non-Compliant'!B:K,$E$23,FALSE)=0,"N/A",VLOOKUP(A33,'High Risk Non-Compliant'!B:K,$E$23,FALSE)),"")</f>
        <v/>
      </c>
      <c r="E33" s="344" t="str">
        <f>IFERROR(IF(D33="N/A","N/A",VLOOKUP(D33,'Crosswalk Detail'!A:B,2,FALSE)),"")</f>
        <v/>
      </c>
      <c r="F33" s="281"/>
      <c r="G33" s="281"/>
      <c r="H33" s="272"/>
    </row>
    <row r="34" spans="1:8" ht="50.25" customHeight="1">
      <c r="A34" s="125" t="str">
        <f>IF(ISBLANK('High Risk Non-Compliant'!B15),"",'High Risk Non-Compliant'!B15)</f>
        <v/>
      </c>
      <c r="B34" s="125" t="str">
        <f>IF(ISBLANK('High Risk Non-Compliant'!C15),"",'High Risk Non-Compliant'!C15)</f>
        <v/>
      </c>
      <c r="C34" s="192" t="e">
        <f ca="1">_xludf.IFNA(VLOOKUP(A34,Questions!B$3:D$95,3,FALSE),"")</f>
        <v>#NAME?</v>
      </c>
      <c r="D34" s="96" t="str">
        <f>IFERROR(IF(VLOOKUP(A34,'High Risk Non-Compliant'!B:K,$E$23,FALSE)=0,"N/A",VLOOKUP(A34,'High Risk Non-Compliant'!B:K,$E$23,FALSE)),"")</f>
        <v/>
      </c>
      <c r="E34" s="344" t="str">
        <f>IFERROR(IF(D34="N/A","N/A",VLOOKUP(D34,'Crosswalk Detail'!A:B,2,FALSE)),"")</f>
        <v/>
      </c>
      <c r="F34" s="281"/>
      <c r="G34" s="281"/>
      <c r="H34" s="272"/>
    </row>
    <row r="35" spans="1:8" ht="63.75" customHeight="1">
      <c r="A35" s="125" t="str">
        <f>IF(ISBLANK('High Risk Non-Compliant'!B16),"",'High Risk Non-Compliant'!B16)</f>
        <v/>
      </c>
      <c r="B35" s="125" t="str">
        <f>IF(ISBLANK('High Risk Non-Compliant'!C16),"",'High Risk Non-Compliant'!C16)</f>
        <v/>
      </c>
      <c r="C35" s="192" t="e">
        <f ca="1">_xludf.IFNA(VLOOKUP(A35,Questions!B$3:D$95,3,FALSE),"")</f>
        <v>#NAME?</v>
      </c>
      <c r="D35" s="96" t="str">
        <f>IFERROR(IF(VLOOKUP(A35,'High Risk Non-Compliant'!B:K,$E$23,FALSE)=0,"N/A",VLOOKUP(A35,'High Risk Non-Compliant'!B:K,$E$23,FALSE)),"")</f>
        <v/>
      </c>
      <c r="E35" s="344" t="str">
        <f>IFERROR(IF(D35="N/A","N/A",VLOOKUP(D35,'Crosswalk Detail'!A:B,2,FALSE)),"")</f>
        <v/>
      </c>
      <c r="F35" s="281"/>
      <c r="G35" s="281"/>
      <c r="H35" s="272"/>
    </row>
    <row r="36" spans="1:8" ht="68.25" customHeight="1">
      <c r="A36" s="125" t="str">
        <f>IF(ISBLANK('High Risk Non-Compliant'!B17),"",'High Risk Non-Compliant'!B17)</f>
        <v/>
      </c>
      <c r="B36" s="125" t="str">
        <f>IF(ISBLANK('High Risk Non-Compliant'!C17),"",'High Risk Non-Compliant'!C17)</f>
        <v/>
      </c>
      <c r="C36" s="192" t="e">
        <f ca="1">_xludf.IFNA(VLOOKUP(A36,Questions!B$3:D$95,3,FALSE),"")</f>
        <v>#NAME?</v>
      </c>
      <c r="D36" s="96" t="str">
        <f>IFERROR(IF(VLOOKUP(A36,'High Risk Non-Compliant'!B:K,$E$23,FALSE)=0,"N/A",VLOOKUP(A36,'High Risk Non-Compliant'!B:K,$E$23,FALSE)),"")</f>
        <v/>
      </c>
      <c r="E36" s="344" t="str">
        <f>IFERROR(IF(D36="N/A","N/A",VLOOKUP(D36,'Crosswalk Detail'!A:B,2,FALSE)),"")</f>
        <v/>
      </c>
      <c r="F36" s="281"/>
      <c r="G36" s="281"/>
      <c r="H36" s="272"/>
    </row>
    <row r="37" spans="1:8" ht="53.25" customHeight="1">
      <c r="A37" s="125" t="str">
        <f>IF(ISBLANK('High Risk Non-Compliant'!B18),"",'High Risk Non-Compliant'!B18)</f>
        <v/>
      </c>
      <c r="B37" s="125" t="str">
        <f>IF(ISBLANK('High Risk Non-Compliant'!C18),"",'High Risk Non-Compliant'!C18)</f>
        <v/>
      </c>
      <c r="C37" s="192" t="e">
        <f ca="1">_xludf.IFNA(VLOOKUP(A37,Questions!B$3:D$95,3,FALSE),"")</f>
        <v>#NAME?</v>
      </c>
      <c r="D37" s="96" t="str">
        <f>IFERROR(IF(VLOOKUP(A37,'High Risk Non-Compliant'!B:K,$E$23,FALSE)=0,"N/A",VLOOKUP(A37,'High Risk Non-Compliant'!B:K,$E$23,FALSE)),"")</f>
        <v/>
      </c>
      <c r="E37" s="344" t="str">
        <f>IFERROR(IF(D37="N/A","N/A",VLOOKUP(D37,'Crosswalk Detail'!A:B,2,FALSE)),"")</f>
        <v/>
      </c>
      <c r="F37" s="281"/>
      <c r="G37" s="281"/>
      <c r="H37" s="272"/>
    </row>
    <row r="38" spans="1:8" ht="54.75" customHeight="1">
      <c r="A38" s="125" t="str">
        <f>IF(ISBLANK('High Risk Non-Compliant'!B19),"",'High Risk Non-Compliant'!B19)</f>
        <v/>
      </c>
      <c r="B38" s="125" t="str">
        <f>IF(ISBLANK('High Risk Non-Compliant'!C19),"",'High Risk Non-Compliant'!C19)</f>
        <v/>
      </c>
      <c r="C38" s="192" t="e">
        <f ca="1">_xludf.IFNA(VLOOKUP(A38,Questions!B$3:D$95,3,FALSE),"")</f>
        <v>#NAME?</v>
      </c>
      <c r="D38" s="96" t="str">
        <f>IFERROR(IF(VLOOKUP(A38,'High Risk Non-Compliant'!B:K,$E$23,FALSE)=0,"N/A",VLOOKUP(A38,'High Risk Non-Compliant'!B:K,$E$23,FALSE)),"")</f>
        <v/>
      </c>
      <c r="E38" s="344" t="str">
        <f>IFERROR(IF(D38="N/A","N/A",VLOOKUP(D38,'Crosswalk Detail'!A:B,2,FALSE)),"")</f>
        <v/>
      </c>
      <c r="F38" s="281"/>
      <c r="G38" s="281"/>
      <c r="H38" s="272"/>
    </row>
    <row r="39" spans="1:8" ht="63" customHeight="1">
      <c r="A39" s="125" t="str">
        <f>IF(ISBLANK('High Risk Non-Compliant'!B20),"",'High Risk Non-Compliant'!B20)</f>
        <v/>
      </c>
      <c r="B39" s="125" t="str">
        <f>IF(ISBLANK('High Risk Non-Compliant'!C20),"",'High Risk Non-Compliant'!C20)</f>
        <v/>
      </c>
      <c r="C39" s="192" t="e">
        <f ca="1">_xludf.IFNA(VLOOKUP(A39,Questions!B$3:D$95,3,FALSE),"")</f>
        <v>#NAME?</v>
      </c>
      <c r="D39" s="96" t="str">
        <f>IFERROR(IF(VLOOKUP(A39,'High Risk Non-Compliant'!B:K,$E$23,FALSE)=0,"N/A",VLOOKUP(A39,'High Risk Non-Compliant'!B:K,$E$23,FALSE)),"")</f>
        <v/>
      </c>
      <c r="E39" s="344" t="str">
        <f>IFERROR(IF(D39="N/A","N/A",VLOOKUP(D39,'Crosswalk Detail'!A:B,2,FALSE)),"")</f>
        <v/>
      </c>
      <c r="F39" s="281"/>
      <c r="G39" s="281"/>
      <c r="H39" s="272"/>
    </row>
    <row r="40" spans="1:8" ht="66" customHeight="1">
      <c r="A40" s="125" t="str">
        <f>IF(ISBLANK('High Risk Non-Compliant'!B21),"",'High Risk Non-Compliant'!B21)</f>
        <v/>
      </c>
      <c r="B40" s="125" t="str">
        <f>IF(ISBLANK('High Risk Non-Compliant'!C21),"",'High Risk Non-Compliant'!C21)</f>
        <v/>
      </c>
      <c r="C40" s="192" t="e">
        <f ca="1">_xludf.IFNA(VLOOKUP(A40,Questions!B$3:D$95,3,FALSE),"")</f>
        <v>#NAME?</v>
      </c>
      <c r="D40" s="96" t="str">
        <f>IFERROR(IF(VLOOKUP(A40,'High Risk Non-Compliant'!B:K,$E$23,FALSE)=0,"N/A",VLOOKUP(A40,'High Risk Non-Compliant'!B:K,$E$23,FALSE)),"")</f>
        <v/>
      </c>
      <c r="E40" s="344" t="str">
        <f>IFERROR(IF(D40="N/A","N/A",VLOOKUP(D40,'Crosswalk Detail'!A:B,2,FALSE)),"")</f>
        <v/>
      </c>
      <c r="F40" s="281"/>
      <c r="G40" s="281"/>
      <c r="H40" s="272"/>
    </row>
    <row r="41" spans="1:8" ht="59.25" customHeight="1">
      <c r="A41" s="125" t="str">
        <f>IF(ISBLANK('High Risk Non-Compliant'!B22),"",'High Risk Non-Compliant'!B22)</f>
        <v/>
      </c>
      <c r="B41" s="125" t="str">
        <f>IF(ISBLANK('High Risk Non-Compliant'!C22),"",'High Risk Non-Compliant'!C22)</f>
        <v/>
      </c>
      <c r="C41" s="192" t="e">
        <f ca="1">_xludf.IFNA(VLOOKUP(A41,Questions!B$3:D$95,3,FALSE),"")</f>
        <v>#NAME?</v>
      </c>
      <c r="D41" s="96" t="str">
        <f>IFERROR(IF(VLOOKUP(A41,'High Risk Non-Compliant'!B:K,$E$23,FALSE)=0,"N/A",VLOOKUP(A41,'High Risk Non-Compliant'!B:K,$E$23,FALSE)),"")</f>
        <v/>
      </c>
      <c r="E41" s="344" t="str">
        <f>IFERROR(IF(D41="N/A","N/A",VLOOKUP(D41,'Crosswalk Detail'!A:B,2,FALSE)),"")</f>
        <v/>
      </c>
      <c r="F41" s="281"/>
      <c r="G41" s="281"/>
      <c r="H41" s="272"/>
    </row>
    <row r="42" spans="1:8" ht="59.25" customHeight="1">
      <c r="A42" s="125" t="str">
        <f>IF(ISBLANK('High Risk Non-Compliant'!B23),"",'High Risk Non-Compliant'!B23)</f>
        <v/>
      </c>
      <c r="B42" s="125" t="str">
        <f>IF(ISBLANK('High Risk Non-Compliant'!C23),"",'High Risk Non-Compliant'!C23)</f>
        <v/>
      </c>
      <c r="C42" s="192" t="e">
        <f ca="1">_xludf.IFNA(VLOOKUP(A42,Questions!B$3:D$95,3,FALSE),"")</f>
        <v>#NAME?</v>
      </c>
      <c r="D42" s="96" t="str">
        <f>IFERROR(IF(VLOOKUP(A42,'High Risk Non-Compliant'!B:K,$E$23,FALSE)=0,"N/A",VLOOKUP(A42,'High Risk Non-Compliant'!B:K,$E$23,FALSE)),"")</f>
        <v/>
      </c>
      <c r="E42" s="344" t="str">
        <f>IFERROR(IF(D42="N/A","N/A",VLOOKUP(D42,'Crosswalk Detail'!A:B,2,FALSE)),"")</f>
        <v/>
      </c>
      <c r="F42" s="281"/>
      <c r="G42" s="281"/>
      <c r="H42" s="272"/>
    </row>
    <row r="43" spans="1:8" ht="36.75" customHeight="1">
      <c r="A43" s="125" t="str">
        <f>IF(ISBLANK('High Risk Non-Compliant'!B24),"",'High Risk Non-Compliant'!B24)</f>
        <v/>
      </c>
      <c r="B43" s="125" t="str">
        <f>IF(ISBLANK('High Risk Non-Compliant'!C24),"",'High Risk Non-Compliant'!C24)</f>
        <v/>
      </c>
      <c r="C43" s="192" t="e">
        <f ca="1">_xludf.IFNA(VLOOKUP(A43,Questions!B$3:D$95,3,FALSE),"")</f>
        <v>#NAME?</v>
      </c>
      <c r="D43" s="96" t="str">
        <f>IFERROR(IF(VLOOKUP(A43,'High Risk Non-Compliant'!B:K,$E$23,FALSE)=0,"N/A",VLOOKUP(A43,'High Risk Non-Compliant'!B:K,$E$23,FALSE)),"")</f>
        <v/>
      </c>
      <c r="E43" s="344" t="str">
        <f>IFERROR(IF(D43="N/A","N/A",VLOOKUP(D43,'Crosswalk Detail'!A:B,2,FALSE)),"")</f>
        <v/>
      </c>
      <c r="F43" s="281"/>
      <c r="G43" s="281"/>
      <c r="H43" s="272"/>
    </row>
    <row r="44" spans="1:8" ht="49.5" customHeight="1">
      <c r="A44" s="125" t="str">
        <f>IF(ISBLANK('High Risk Non-Compliant'!B25),"",'High Risk Non-Compliant'!B25)</f>
        <v/>
      </c>
      <c r="B44" s="125" t="str">
        <f>IF(ISBLANK('High Risk Non-Compliant'!C25),"",'High Risk Non-Compliant'!C25)</f>
        <v/>
      </c>
      <c r="C44" s="192" t="e">
        <f ca="1">_xludf.IFNA(VLOOKUP(A44,Questions!B$3:D$95,3,FALSE),"")</f>
        <v>#NAME?</v>
      </c>
      <c r="D44" s="96" t="str">
        <f>IFERROR(IF(VLOOKUP(A44,'High Risk Non-Compliant'!B:K,$E$23,FALSE)=0,"N/A",VLOOKUP(A44,'High Risk Non-Compliant'!B:K,$E$23,FALSE)),"")</f>
        <v/>
      </c>
      <c r="E44" s="344" t="str">
        <f>IFERROR(IF(D44="N/A","N/A",VLOOKUP(D44,'Crosswalk Detail'!A:B,2,FALSE)),"")</f>
        <v/>
      </c>
      <c r="F44" s="281"/>
      <c r="G44" s="281"/>
      <c r="H44" s="272"/>
    </row>
    <row r="45" spans="1:8" ht="56.25" customHeight="1">
      <c r="A45" s="125" t="str">
        <f>IF(ISBLANK('High Risk Non-Compliant'!B26),"",'High Risk Non-Compliant'!B26)</f>
        <v/>
      </c>
      <c r="B45" s="125" t="str">
        <f>IF(ISBLANK('High Risk Non-Compliant'!C26),"",'High Risk Non-Compliant'!C26)</f>
        <v/>
      </c>
      <c r="C45" s="192" t="e">
        <f ca="1">_xludf.IFNA(VLOOKUP(A45,Questions!B$3:D$95,3,FALSE),"")</f>
        <v>#NAME?</v>
      </c>
      <c r="D45" s="96" t="str">
        <f>IFERROR(IF(VLOOKUP(A45,'High Risk Non-Compliant'!B:K,$E$23,FALSE)=0,"N/A",VLOOKUP(A45,'High Risk Non-Compliant'!B:K,$E$23,FALSE)),"")</f>
        <v/>
      </c>
      <c r="E45" s="344" t="str">
        <f>IFERROR(IF(D45="N/A","N/A",VLOOKUP(D45,'Crosswalk Detail'!A:B,2,FALSE)),"")</f>
        <v/>
      </c>
      <c r="F45" s="281"/>
      <c r="G45" s="281"/>
      <c r="H45" s="272"/>
    </row>
    <row r="46" spans="1:8" ht="64.5" customHeight="1">
      <c r="A46" s="125" t="str">
        <f>IF(ISBLANK('High Risk Non-Compliant'!B27),"",'High Risk Non-Compliant'!B27)</f>
        <v/>
      </c>
      <c r="B46" s="125" t="str">
        <f>IF(ISBLANK('High Risk Non-Compliant'!C27),"",'High Risk Non-Compliant'!C27)</f>
        <v/>
      </c>
      <c r="C46" s="192" t="e">
        <f ca="1">_xludf.IFNA(VLOOKUP(A46,Questions!B$3:D$95,3,FALSE),"")</f>
        <v>#NAME?</v>
      </c>
      <c r="D46" s="96" t="str">
        <f>IFERROR(IF(VLOOKUP(A46,'High Risk Non-Compliant'!B:K,$E$23,FALSE)=0,"N/A",VLOOKUP(A46,'High Risk Non-Compliant'!B:K,$E$23,FALSE)),"")</f>
        <v/>
      </c>
      <c r="E46" s="344" t="str">
        <f>IFERROR(IF(D46="N/A","N/A",VLOOKUP(D46,'Crosswalk Detail'!A:B,2,FALSE)),"")</f>
        <v/>
      </c>
      <c r="F46" s="281"/>
      <c r="G46" s="281"/>
      <c r="H46" s="272"/>
    </row>
    <row r="47" spans="1:8" ht="90" customHeight="1">
      <c r="A47" s="125" t="str">
        <f>IF(ISBLANK('High Risk Non-Compliant'!B28),"",'High Risk Non-Compliant'!B28)</f>
        <v/>
      </c>
      <c r="B47" s="125" t="str">
        <f>IF(ISBLANK('High Risk Non-Compliant'!C28),"",'High Risk Non-Compliant'!C28)</f>
        <v/>
      </c>
      <c r="C47" s="192" t="e">
        <f ca="1">_xludf.IFNA(VLOOKUP(A47,Questions!B$3:D$95,3,FALSE),"")</f>
        <v>#NAME?</v>
      </c>
      <c r="D47" s="96" t="str">
        <f>IFERROR(IF(VLOOKUP(A47,'High Risk Non-Compliant'!B:K,$E$23,FALSE)=0,"N/A",VLOOKUP(A47,'High Risk Non-Compliant'!B:K,$E$23,FALSE)),"")</f>
        <v/>
      </c>
      <c r="E47" s="344" t="str">
        <f>IFERROR(IF(D47="N/A","N/A",VLOOKUP(D47,'Crosswalk Detail'!A:B,2,FALSE)),"")</f>
        <v/>
      </c>
      <c r="F47" s="281"/>
      <c r="G47" s="281"/>
      <c r="H47" s="272"/>
    </row>
    <row r="48" spans="1:8" ht="88.5" customHeight="1">
      <c r="A48" s="125" t="str">
        <f>IF(ISBLANK('High Risk Non-Compliant'!B29),"",'High Risk Non-Compliant'!B29)</f>
        <v/>
      </c>
      <c r="B48" s="125" t="str">
        <f>IF(ISBLANK('High Risk Non-Compliant'!C29),"",'High Risk Non-Compliant'!C29)</f>
        <v/>
      </c>
      <c r="C48" s="192" t="e">
        <f ca="1">_xludf.IFNA(VLOOKUP(A48,Questions!B$3:D$95,3,FALSE),"")</f>
        <v>#NAME?</v>
      </c>
      <c r="D48" s="96" t="str">
        <f>IFERROR(IF(VLOOKUP(A48,'High Risk Non-Compliant'!B:K,$E$23,FALSE)=0,"N/A",VLOOKUP(A48,'High Risk Non-Compliant'!B:K,$E$23,FALSE)),"")</f>
        <v/>
      </c>
      <c r="E48" s="344" t="str">
        <f>IFERROR(IF(D48="N/A","N/A",VLOOKUP(D48,'Crosswalk Detail'!A:B,2,FALSE)),"")</f>
        <v/>
      </c>
      <c r="F48" s="281"/>
      <c r="G48" s="281"/>
      <c r="H48" s="272"/>
    </row>
    <row r="49" spans="1:8" ht="132" customHeight="1">
      <c r="A49" s="125" t="str">
        <f>IF(ISBLANK('High Risk Non-Compliant'!B30),"",'High Risk Non-Compliant'!B30)</f>
        <v/>
      </c>
      <c r="B49" s="125" t="str">
        <f>IF(ISBLANK('High Risk Non-Compliant'!C30),"",'High Risk Non-Compliant'!C30)</f>
        <v/>
      </c>
      <c r="C49" s="192" t="e">
        <f ca="1">_xludf.IFNA(VLOOKUP(A49,Questions!B$3:D$95,3,FALSE),"")</f>
        <v>#NAME?</v>
      </c>
      <c r="D49" s="96" t="str">
        <f>IFERROR(IF(VLOOKUP(A49,'High Risk Non-Compliant'!B:K,$E$23,FALSE)=0,"N/A",VLOOKUP(A49,'High Risk Non-Compliant'!B:K,$E$23,FALSE)),"")</f>
        <v/>
      </c>
      <c r="E49" s="344" t="str">
        <f>IFERROR(IF(D49="N/A","N/A",VLOOKUP(D49,'Crosswalk Detail'!A:B,2,FALSE)),"")</f>
        <v/>
      </c>
      <c r="F49" s="281"/>
      <c r="G49" s="281"/>
      <c r="H49" s="272"/>
    </row>
    <row r="50" spans="1:8" ht="15" customHeight="1">
      <c r="A50" s="125" t="str">
        <f>IF(ISBLANK('High Risk Non-Compliant'!B31),"",'High Risk Non-Compliant'!B31)</f>
        <v/>
      </c>
      <c r="B50" s="125" t="str">
        <f>IF(ISBLANK('High Risk Non-Compliant'!C31),"",'High Risk Non-Compliant'!C31)</f>
        <v/>
      </c>
      <c r="C50" s="192" t="e">
        <f ca="1">_xludf.IFNA(VLOOKUP(A50,Questions!B$3:D$95,3,FALSE),"")</f>
        <v>#NAME?</v>
      </c>
      <c r="D50" s="96" t="str">
        <f>IFERROR(IF(VLOOKUP(A50,'High Risk Non-Compliant'!B:K,$E$23,FALSE)=0,"N/A",VLOOKUP(A50,'High Risk Non-Compliant'!B:K,$E$23,FALSE)),"")</f>
        <v/>
      </c>
      <c r="E50" s="344" t="str">
        <f>IFERROR(IF(D50="N/A","N/A",VLOOKUP(D50,'Crosswalk Detail'!A:B,2,FALSE)),"")</f>
        <v/>
      </c>
      <c r="F50" s="281"/>
      <c r="G50" s="281"/>
      <c r="H50" s="272"/>
    </row>
    <row r="51" spans="1:8" ht="15" customHeight="1">
      <c r="A51" s="125" t="str">
        <f>IF(ISBLANK('High Risk Non-Compliant'!B32),"",'High Risk Non-Compliant'!B32)</f>
        <v/>
      </c>
      <c r="B51" s="125" t="str">
        <f>IF(ISBLANK('High Risk Non-Compliant'!C32),"",'High Risk Non-Compliant'!C32)</f>
        <v/>
      </c>
      <c r="C51" s="192" t="e">
        <f ca="1">_xludf.IFNA(VLOOKUP(A51,Questions!B$3:D$95,3,FALSE),"")</f>
        <v>#NAME?</v>
      </c>
      <c r="D51" s="96" t="str">
        <f>IFERROR(IF(VLOOKUP(A51,'High Risk Non-Compliant'!B:K,$E$23,FALSE)=0,"N/A",VLOOKUP(A51,'High Risk Non-Compliant'!B:K,$E$23,FALSE)),"")</f>
        <v/>
      </c>
      <c r="E51" s="344" t="str">
        <f>IFERROR(IF(D51="N/A","N/A",VLOOKUP(D51,'Crosswalk Detail'!A:B,2,FALSE)),"")</f>
        <v/>
      </c>
      <c r="F51" s="281"/>
      <c r="G51" s="281"/>
      <c r="H51" s="272"/>
    </row>
    <row r="52" spans="1:8" ht="15" customHeight="1">
      <c r="A52" s="125" t="str">
        <f>IF(ISBLANK('High Risk Non-Compliant'!B33),"",'High Risk Non-Compliant'!B33)</f>
        <v/>
      </c>
      <c r="B52" s="125" t="str">
        <f>IF(ISBLANK('High Risk Non-Compliant'!C33),"",'High Risk Non-Compliant'!C33)</f>
        <v/>
      </c>
      <c r="C52" s="192" t="e">
        <f ca="1">_xludf.IFNA(VLOOKUP(A52,Questions!B$3:D$95,3,FALSE),"")</f>
        <v>#NAME?</v>
      </c>
      <c r="D52" s="96" t="str">
        <f>IFERROR(IF(VLOOKUP(A52,'High Risk Non-Compliant'!B:K,$E$23,FALSE)=0,"N/A",VLOOKUP(A52,'High Risk Non-Compliant'!B:K,$E$23,FALSE)),"")</f>
        <v/>
      </c>
      <c r="E52" s="344" t="str">
        <f>IFERROR(IF(D52="N/A","N/A",VLOOKUP(D52,'Crosswalk Detail'!A:B,2,FALSE)),"")</f>
        <v/>
      </c>
      <c r="F52" s="281"/>
      <c r="G52" s="281"/>
      <c r="H52" s="272"/>
    </row>
    <row r="53" spans="1:8" ht="15" customHeight="1">
      <c r="A53" s="125" t="str">
        <f>IF(ISBLANK('High Risk Non-Compliant'!B34),"",'High Risk Non-Compliant'!B34)</f>
        <v/>
      </c>
      <c r="B53" s="125" t="str">
        <f>IF(ISBLANK('High Risk Non-Compliant'!C34),"",'High Risk Non-Compliant'!C34)</f>
        <v/>
      </c>
      <c r="C53" s="192" t="e">
        <f ca="1">_xludf.IFNA(VLOOKUP(A53,Questions!B$3:D$95,3,FALSE),"")</f>
        <v>#NAME?</v>
      </c>
      <c r="D53" s="96" t="str">
        <f>IFERROR(IF(VLOOKUP(A53,'High Risk Non-Compliant'!B:K,$E$23,FALSE)=0,"N/A",VLOOKUP(A53,'High Risk Non-Compliant'!B:K,$E$23,FALSE)),"")</f>
        <v/>
      </c>
      <c r="E53" s="344" t="str">
        <f>IFERROR(IF(D53="N/A","N/A",VLOOKUP(D53,'Crosswalk Detail'!A:B,2,FALSE)),"")</f>
        <v/>
      </c>
      <c r="F53" s="281"/>
      <c r="G53" s="281"/>
      <c r="H53" s="272"/>
    </row>
    <row r="54" spans="1:8" ht="15.75" customHeight="1">
      <c r="A54" s="125" t="str">
        <f>IF(ISBLANK('High Risk Non-Compliant'!B35),"",'High Risk Non-Compliant'!B35)</f>
        <v/>
      </c>
      <c r="B54" s="125" t="str">
        <f>IF(ISBLANK('High Risk Non-Compliant'!C35),"",'High Risk Non-Compliant'!C35)</f>
        <v/>
      </c>
      <c r="C54" s="192" t="e">
        <f ca="1">_xludf.IFNA(VLOOKUP(A54,Questions!B$3:D$95,3,FALSE),"")</f>
        <v>#NAME?</v>
      </c>
      <c r="D54" s="96" t="str">
        <f>IFERROR(IF(VLOOKUP(A54,'High Risk Non-Compliant'!B:K,$E$23,FALSE)=0,"N/A",VLOOKUP(A54,'High Risk Non-Compliant'!B:K,$E$23,FALSE)),"")</f>
        <v/>
      </c>
      <c r="E54" s="344" t="str">
        <f>IFERROR(IF(D54="N/A","N/A",VLOOKUP(D54,'Crosswalk Detail'!A:B,2,FALSE)),"")</f>
        <v/>
      </c>
      <c r="F54" s="281"/>
      <c r="G54" s="281"/>
      <c r="H54" s="272"/>
    </row>
    <row r="55" spans="1:8" ht="15.75" customHeight="1">
      <c r="A55" s="125" t="str">
        <f>IF(ISBLANK('High Risk Non-Compliant'!B36),"",'High Risk Non-Compliant'!B36)</f>
        <v/>
      </c>
      <c r="B55" s="125" t="str">
        <f>IF(ISBLANK('High Risk Non-Compliant'!C36),"",'High Risk Non-Compliant'!C36)</f>
        <v/>
      </c>
      <c r="C55" s="192" t="e">
        <f ca="1">_xludf.IFNA(VLOOKUP(A55,Questions!B$3:D$95,3,FALSE),"")</f>
        <v>#NAME?</v>
      </c>
      <c r="D55" s="96" t="str">
        <f>IFERROR(IF(VLOOKUP(A55,'High Risk Non-Compliant'!B:K,$E$23,FALSE)=0,"N/A",VLOOKUP(A55,'High Risk Non-Compliant'!B:K,$E$23,FALSE)),"")</f>
        <v/>
      </c>
      <c r="E55" s="344" t="str">
        <f>IFERROR(IF(D55="N/A","N/A",VLOOKUP(D55,'Crosswalk Detail'!A:B,2,FALSE)),"")</f>
        <v/>
      </c>
      <c r="F55" s="281"/>
      <c r="G55" s="281"/>
      <c r="H55" s="272"/>
    </row>
    <row r="56" spans="1:8" ht="15" customHeight="1">
      <c r="A56" s="125"/>
      <c r="B56" s="125"/>
      <c r="C56" s="192" t="e">
        <f ca="1">_xludf.IFNA(VLOOKUP(A56,Questions!B$3:D$95,3,FALSE),"")</f>
        <v>#NAME?</v>
      </c>
      <c r="D56" s="125"/>
      <c r="E56" s="125"/>
      <c r="F56" s="125"/>
      <c r="G56" s="125"/>
      <c r="H56" s="125"/>
    </row>
    <row r="57" spans="1:8" ht="15" customHeight="1">
      <c r="A57" s="125"/>
      <c r="B57" s="125"/>
      <c r="C57" s="192" t="e">
        <f ca="1">_xludf.IFNA(VLOOKUP(A57,Questions!B$3:D$95,3,FALSE),"")</f>
        <v>#NAME?</v>
      </c>
      <c r="D57" s="125"/>
      <c r="E57" s="125"/>
      <c r="F57" s="125"/>
      <c r="G57" s="125"/>
      <c r="H57" s="125"/>
    </row>
    <row r="58" spans="1:8" ht="15" customHeight="1">
      <c r="A58" s="125"/>
      <c r="B58" s="125"/>
      <c r="C58" s="192" t="e">
        <f ca="1">_xludf.IFNA(VLOOKUP(A58,Questions!B$3:D$95,3,FALSE),"")</f>
        <v>#NAME?</v>
      </c>
      <c r="D58" s="125"/>
      <c r="E58" s="125"/>
      <c r="F58" s="125"/>
      <c r="G58" s="125"/>
      <c r="H58" s="125"/>
    </row>
    <row r="59" spans="1:8" ht="15" customHeight="1">
      <c r="A59" s="125"/>
      <c r="B59" s="125"/>
      <c r="C59" s="192" t="e">
        <f ca="1">_xludf.IFNA(VLOOKUP(A59,Questions!B$3:D$95,3,FALSE),"")</f>
        <v>#NAME?</v>
      </c>
      <c r="D59" s="125"/>
      <c r="E59" s="125"/>
      <c r="F59" s="125"/>
      <c r="G59" s="125"/>
      <c r="H59" s="125"/>
    </row>
    <row r="60" spans="1:8" ht="15" customHeight="1">
      <c r="A60" s="125"/>
      <c r="B60" s="125"/>
      <c r="C60" s="192" t="e">
        <f ca="1">_xludf.IFNA(VLOOKUP(A60,Questions!B$3:D$95,3,FALSE),"")</f>
        <v>#NAME?</v>
      </c>
      <c r="D60" s="125"/>
      <c r="E60" s="125"/>
      <c r="F60" s="125"/>
      <c r="G60" s="125"/>
      <c r="H60" s="125"/>
    </row>
    <row r="61" spans="1:8" ht="15" customHeight="1">
      <c r="A61" s="125"/>
      <c r="B61" s="125"/>
      <c r="C61" s="192" t="e">
        <f ca="1">_xludf.IFNA(VLOOKUP(A61,Questions!B$3:D$95,3,FALSE),"")</f>
        <v>#NAME?</v>
      </c>
      <c r="D61" s="125"/>
      <c r="E61" s="125"/>
      <c r="F61" s="125"/>
      <c r="G61" s="125"/>
      <c r="H61" s="125"/>
    </row>
    <row r="62" spans="1:8" ht="15" customHeight="1">
      <c r="A62" s="125"/>
      <c r="B62" s="125"/>
      <c r="C62" s="192" t="e">
        <f ca="1">_xludf.IFNA(VLOOKUP(A62,Questions!B$3:D$95,3,FALSE),"")</f>
        <v>#NAME?</v>
      </c>
      <c r="D62" s="125"/>
      <c r="E62" s="125"/>
      <c r="F62" s="125"/>
      <c r="G62" s="125"/>
      <c r="H62" s="125"/>
    </row>
    <row r="63" spans="1:8" ht="15" customHeight="1">
      <c r="A63" s="125"/>
      <c r="B63" s="125"/>
      <c r="C63" s="192" t="e">
        <f ca="1">_xludf.IFNA(VLOOKUP(A63,Questions!B$3:D$95,3,FALSE),"")</f>
        <v>#NAME?</v>
      </c>
      <c r="D63" s="125"/>
      <c r="E63" s="125"/>
      <c r="F63" s="125"/>
      <c r="G63" s="125"/>
      <c r="H63" s="125"/>
    </row>
    <row r="64" spans="1:8" ht="15" customHeight="1">
      <c r="A64" s="125"/>
      <c r="B64" s="125"/>
      <c r="C64" s="192" t="e">
        <f ca="1">_xludf.IFNA(VLOOKUP(A64,Questions!B$3:D$95,3,FALSE),"")</f>
        <v>#NAME?</v>
      </c>
      <c r="D64" s="125"/>
      <c r="E64" s="125"/>
      <c r="F64" s="125"/>
      <c r="G64" s="125"/>
      <c r="H64" s="125"/>
    </row>
    <row r="65" spans="1:8" ht="15" customHeight="1">
      <c r="A65" s="125"/>
      <c r="B65" s="125"/>
      <c r="C65" s="192" t="e">
        <f ca="1">_xludf.IFNA(VLOOKUP(A65,Questions!B$3:D$95,3,FALSE),"")</f>
        <v>#NAME?</v>
      </c>
      <c r="D65" s="125"/>
      <c r="E65" s="125"/>
      <c r="F65" s="125"/>
      <c r="G65" s="125"/>
      <c r="H65" s="125"/>
    </row>
    <row r="66" spans="1:8" ht="15" customHeight="1">
      <c r="A66" s="125"/>
      <c r="B66" s="125"/>
      <c r="C66" s="192" t="e">
        <f ca="1">_xludf.IFNA(VLOOKUP(A66,Questions!B$3:D$95,3,FALSE),"")</f>
        <v>#NAME?</v>
      </c>
      <c r="D66" s="125"/>
      <c r="E66" s="125"/>
      <c r="F66" s="125"/>
      <c r="G66" s="125"/>
      <c r="H66" s="125"/>
    </row>
    <row r="67" spans="1:8" ht="15" customHeight="1">
      <c r="A67" s="125"/>
      <c r="B67" s="125"/>
      <c r="C67" s="192" t="e">
        <f ca="1">_xludf.IFNA(VLOOKUP(A67,Questions!B$3:D$95,3,FALSE),"")</f>
        <v>#NAME?</v>
      </c>
      <c r="D67" s="125"/>
      <c r="E67" s="125"/>
      <c r="F67" s="125"/>
      <c r="G67" s="125"/>
      <c r="H67" s="125"/>
    </row>
    <row r="68" spans="1:8" ht="15" customHeight="1">
      <c r="A68" s="125"/>
      <c r="B68" s="125"/>
      <c r="C68" s="192" t="e">
        <f ca="1">_xludf.IFNA(VLOOKUP(A68,Questions!B$3:D$95,3,FALSE),"")</f>
        <v>#NAME?</v>
      </c>
      <c r="D68" s="125"/>
      <c r="E68" s="125"/>
      <c r="F68" s="125"/>
      <c r="G68" s="125"/>
      <c r="H68" s="125"/>
    </row>
    <row r="69" spans="1:8" ht="15" customHeight="1">
      <c r="A69" s="125"/>
      <c r="B69" s="125"/>
      <c r="C69" s="192" t="e">
        <f ca="1">_xludf.IFNA(VLOOKUP(A69,Questions!B$3:D$95,3,FALSE),"")</f>
        <v>#NAME?</v>
      </c>
      <c r="D69" s="125"/>
      <c r="E69" s="125"/>
      <c r="F69" s="125"/>
      <c r="G69" s="125"/>
      <c r="H69" s="125"/>
    </row>
    <row r="70" spans="1:8" ht="15" customHeight="1">
      <c r="A70" s="125"/>
      <c r="B70" s="125"/>
      <c r="C70" s="192" t="e">
        <f ca="1">_xludf.IFNA(VLOOKUP(A70,Questions!B$3:D$95,3,FALSE),"")</f>
        <v>#NAME?</v>
      </c>
      <c r="D70" s="125"/>
      <c r="E70" s="125"/>
      <c r="F70" s="125"/>
      <c r="G70" s="125"/>
      <c r="H70" s="125"/>
    </row>
    <row r="71" spans="1:8" ht="15" customHeight="1">
      <c r="A71" s="125"/>
      <c r="B71" s="125"/>
      <c r="C71" s="192" t="e">
        <f ca="1">_xludf.IFNA(VLOOKUP(A71,Questions!B$3:D$95,3,FALSE),"")</f>
        <v>#NAME?</v>
      </c>
      <c r="D71" s="125"/>
      <c r="E71" s="125"/>
      <c r="F71" s="125"/>
      <c r="G71" s="125"/>
      <c r="H71" s="125"/>
    </row>
    <row r="72" spans="1:8" ht="15" customHeight="1">
      <c r="A72" s="125"/>
      <c r="B72" s="125"/>
      <c r="C72" s="192" t="e">
        <f ca="1">_xludf.IFNA(VLOOKUP(A72,Questions!B$3:D$95,3,FALSE),"")</f>
        <v>#NAME?</v>
      </c>
      <c r="D72" s="125"/>
      <c r="E72" s="125"/>
      <c r="F72" s="125"/>
      <c r="G72" s="125"/>
      <c r="H72" s="125"/>
    </row>
    <row r="73" spans="1:8" ht="15" customHeight="1">
      <c r="A73" s="125"/>
      <c r="B73" s="125"/>
      <c r="C73" s="192" t="e">
        <f ca="1">_xludf.IFNA(VLOOKUP(A73,Questions!B$3:D$95,3,FALSE),"")</f>
        <v>#NAME?</v>
      </c>
      <c r="D73" s="125"/>
      <c r="E73" s="125"/>
      <c r="F73" s="125"/>
      <c r="G73" s="125"/>
      <c r="H73" s="125"/>
    </row>
    <row r="74" spans="1:8" ht="15" customHeight="1">
      <c r="A74" s="125"/>
      <c r="B74" s="125"/>
      <c r="C74" s="192" t="e">
        <f ca="1">_xludf.IFNA(VLOOKUP(A74,Questions!B$3:D$95,3,FALSE),"")</f>
        <v>#NAME?</v>
      </c>
      <c r="D74" s="125"/>
      <c r="E74" s="125"/>
      <c r="F74" s="125"/>
      <c r="G74" s="125"/>
      <c r="H74" s="125"/>
    </row>
    <row r="75" spans="1:8" ht="15" customHeight="1">
      <c r="A75" s="125"/>
      <c r="B75" s="125"/>
      <c r="C75" s="192" t="e">
        <f ca="1">_xludf.IFNA(VLOOKUP(A75,Questions!B$3:D$95,3,FALSE),"")</f>
        <v>#NAME?</v>
      </c>
      <c r="D75" s="125"/>
      <c r="E75" s="125"/>
      <c r="F75" s="125"/>
      <c r="G75" s="125"/>
      <c r="H75" s="125"/>
    </row>
    <row r="76" spans="1:8" ht="15" customHeight="1">
      <c r="A76" s="125"/>
      <c r="B76" s="125"/>
      <c r="C76" s="192" t="e">
        <f ca="1">_xludf.IFNA(VLOOKUP(A76,Questions!B$3:D$95,3,FALSE),"")</f>
        <v>#NAME?</v>
      </c>
      <c r="D76" s="125"/>
      <c r="E76" s="125"/>
      <c r="F76" s="125"/>
      <c r="G76" s="125"/>
      <c r="H76" s="125"/>
    </row>
    <row r="77" spans="1:8" ht="15" customHeight="1">
      <c r="A77" s="125"/>
      <c r="B77" s="125"/>
      <c r="C77" s="192" t="e">
        <f ca="1">_xludf.IFNA(VLOOKUP(A77,Questions!B$3:D$95,3,FALSE),"")</f>
        <v>#NAME?</v>
      </c>
      <c r="D77" s="125"/>
      <c r="E77" s="125"/>
      <c r="F77" s="125"/>
      <c r="G77" s="125"/>
      <c r="H77" s="125"/>
    </row>
    <row r="78" spans="1:8" ht="15" customHeight="1">
      <c r="A78" s="125"/>
      <c r="B78" s="125"/>
      <c r="C78" s="192" t="e">
        <f ca="1">_xludf.IFNA(VLOOKUP(A78,Questions!B$3:D$95,3,FALSE),"")</f>
        <v>#NAME?</v>
      </c>
      <c r="D78" s="125"/>
      <c r="E78" s="125"/>
      <c r="F78" s="125"/>
      <c r="G78" s="125"/>
      <c r="H78" s="125"/>
    </row>
    <row r="79" spans="1:8" ht="15" customHeight="1">
      <c r="A79" s="125"/>
      <c r="B79" s="125"/>
      <c r="C79" s="192" t="e">
        <f ca="1">_xludf.IFNA(VLOOKUP(A79,Questions!B$3:D$95,3,FALSE),"")</f>
        <v>#NAME?</v>
      </c>
      <c r="D79" s="125"/>
      <c r="E79" s="125"/>
      <c r="F79" s="125"/>
      <c r="G79" s="125"/>
      <c r="H79" s="125"/>
    </row>
    <row r="80" spans="1:8" ht="15" customHeight="1">
      <c r="A80" s="125"/>
      <c r="B80" s="125"/>
      <c r="C80" s="192" t="e">
        <f ca="1">_xludf.IFNA(VLOOKUP(A80,Questions!B$3:D$95,3,FALSE),"")</f>
        <v>#NAME?</v>
      </c>
      <c r="D80" s="125"/>
      <c r="E80" s="125"/>
      <c r="F80" s="125"/>
      <c r="G80" s="125"/>
      <c r="H80" s="125"/>
    </row>
    <row r="81" spans="1:8" ht="15.75" customHeight="1">
      <c r="A81" s="125"/>
      <c r="B81" s="125"/>
      <c r="C81" s="192" t="e">
        <f ca="1">_xludf.IFNA(VLOOKUP(A81,Questions!B$3:D$95,3,FALSE),"")</f>
        <v>#NAME?</v>
      </c>
      <c r="D81" s="125"/>
      <c r="E81" s="125"/>
      <c r="F81" s="125"/>
      <c r="G81" s="125"/>
      <c r="H81" s="125"/>
    </row>
    <row r="82" spans="1:8" ht="15.75" customHeight="1">
      <c r="A82" s="125"/>
      <c r="B82" s="125"/>
      <c r="C82" s="192" t="e">
        <f ca="1">_xludf.IFNA(VLOOKUP(A82,Questions!B$3:D$95,3,FALSE),"")</f>
        <v>#NAME?</v>
      </c>
      <c r="D82" s="125"/>
      <c r="E82" s="125"/>
      <c r="F82" s="125"/>
      <c r="G82" s="125"/>
      <c r="H82" s="125"/>
    </row>
    <row r="83" spans="1:8" ht="15.75" customHeight="1">
      <c r="A83" s="125"/>
      <c r="B83" s="125"/>
      <c r="C83" s="192" t="e">
        <f ca="1">_xludf.IFNA(VLOOKUP(A83,Questions!B$3:D$95,3,FALSE),"")</f>
        <v>#NAME?</v>
      </c>
      <c r="D83" s="125"/>
      <c r="E83" s="125"/>
      <c r="F83" s="125"/>
      <c r="G83" s="125"/>
      <c r="H83" s="125"/>
    </row>
    <row r="84" spans="1:8" ht="15.75" customHeight="1">
      <c r="A84" s="125"/>
      <c r="B84" s="125"/>
      <c r="C84" s="192" t="e">
        <f ca="1">_xludf.IFNA(VLOOKUP(A84,Questions!B$3:D$95,3,FALSE),"")</f>
        <v>#NAME?</v>
      </c>
      <c r="D84" s="125"/>
      <c r="E84" s="125"/>
      <c r="F84" s="125"/>
      <c r="G84" s="125"/>
      <c r="H84" s="125"/>
    </row>
    <row r="85" spans="1:8" ht="15.75" customHeight="1">
      <c r="A85" s="125"/>
      <c r="B85" s="125"/>
      <c r="C85" s="192" t="e">
        <f ca="1">_xludf.IFNA(VLOOKUP(A85,Questions!B$3:D$95,3,FALSE),"")</f>
        <v>#NAME?</v>
      </c>
      <c r="D85" s="125"/>
      <c r="E85" s="125"/>
      <c r="F85" s="125"/>
      <c r="G85" s="125"/>
      <c r="H85" s="125"/>
    </row>
    <row r="86" spans="1:8" ht="15.75" customHeight="1">
      <c r="A86" s="125"/>
      <c r="B86" s="125"/>
      <c r="C86" s="192" t="e">
        <f ca="1">_xludf.IFNA(VLOOKUP(A86,Questions!B$3:D$95,3,FALSE),"")</f>
        <v>#NAME?</v>
      </c>
      <c r="D86" s="125"/>
      <c r="E86" s="125"/>
      <c r="F86" s="125"/>
      <c r="G86" s="125"/>
      <c r="H86" s="125"/>
    </row>
    <row r="87" spans="1:8" ht="15.75" customHeight="1">
      <c r="A87" s="125"/>
      <c r="B87" s="125"/>
      <c r="C87" s="192" t="e">
        <f ca="1">_xludf.IFNA(VLOOKUP(A87,Questions!B$3:D$95,3,FALSE),"")</f>
        <v>#NAME?</v>
      </c>
      <c r="D87" s="125"/>
      <c r="E87" s="125"/>
      <c r="F87" s="125"/>
      <c r="G87" s="125"/>
      <c r="H87" s="125"/>
    </row>
    <row r="88" spans="1:8" ht="15.75" customHeight="1">
      <c r="A88" s="125"/>
      <c r="B88" s="125"/>
      <c r="C88" s="192" t="e">
        <f ca="1">_xludf.IFNA(VLOOKUP(A88,Questions!B$3:D$95,3,FALSE),"")</f>
        <v>#NAME?</v>
      </c>
      <c r="D88" s="125"/>
      <c r="E88" s="125"/>
      <c r="F88" s="125"/>
      <c r="G88" s="125"/>
      <c r="H88" s="125"/>
    </row>
    <row r="89" spans="1:8" ht="15.75" customHeight="1">
      <c r="A89" s="125"/>
      <c r="B89" s="125"/>
      <c r="C89" s="192" t="e">
        <f ca="1">_xludf.IFNA(VLOOKUP(A89,Questions!B$3:D$95,3,FALSE),"")</f>
        <v>#NAME?</v>
      </c>
      <c r="D89" s="125"/>
      <c r="E89" s="125"/>
      <c r="F89" s="125"/>
      <c r="G89" s="125"/>
      <c r="H89" s="125"/>
    </row>
    <row r="90" spans="1:8" ht="15.75" customHeight="1">
      <c r="A90" s="125"/>
      <c r="B90" s="125"/>
      <c r="C90" s="192" t="e">
        <f ca="1">_xludf.IFNA(VLOOKUP(A90,Questions!B$3:D$95,3,FALSE),"")</f>
        <v>#NAME?</v>
      </c>
      <c r="D90" s="125"/>
      <c r="E90" s="125"/>
      <c r="F90" s="125"/>
      <c r="G90" s="125"/>
      <c r="H90" s="125"/>
    </row>
    <row r="91" spans="1:8" ht="15.75" customHeight="1">
      <c r="A91" s="125"/>
      <c r="B91" s="125"/>
      <c r="C91" s="192" t="e">
        <f ca="1">_xludf.IFNA(VLOOKUP(A91,Questions!B$3:D$95,3,FALSE),"")</f>
        <v>#NAME?</v>
      </c>
      <c r="D91" s="125"/>
      <c r="E91" s="125"/>
      <c r="F91" s="125"/>
      <c r="G91" s="125"/>
      <c r="H91" s="125"/>
    </row>
    <row r="92" spans="1:8" ht="15.75" customHeight="1">
      <c r="A92" s="125"/>
      <c r="B92" s="125"/>
      <c r="C92" s="192" t="e">
        <f ca="1">_xludf.IFNA(VLOOKUP(A92,Questions!B$3:D$95,3,FALSE),"")</f>
        <v>#NAME?</v>
      </c>
      <c r="D92" s="125"/>
      <c r="E92" s="125"/>
      <c r="F92" s="125"/>
      <c r="G92" s="125"/>
      <c r="H92" s="125"/>
    </row>
    <row r="93" spans="1:8" ht="15.75" customHeight="1">
      <c r="A93" s="125"/>
      <c r="B93" s="125"/>
      <c r="C93" s="192" t="e">
        <f ca="1">_xludf.IFNA(VLOOKUP(A93,Questions!B$3:D$95,3,FALSE),"")</f>
        <v>#NAME?</v>
      </c>
      <c r="D93" s="125"/>
      <c r="E93" s="125"/>
      <c r="F93" s="125"/>
      <c r="G93" s="125"/>
      <c r="H93" s="125"/>
    </row>
    <row r="94" spans="1:8" ht="15.75" customHeight="1">
      <c r="A94" s="125"/>
      <c r="B94" s="125"/>
      <c r="C94" s="192" t="e">
        <f ca="1">_xludf.IFNA(VLOOKUP(A94,Questions!B$3:D$95,3,FALSE),"")</f>
        <v>#NAME?</v>
      </c>
      <c r="D94" s="125"/>
      <c r="E94" s="125"/>
      <c r="F94" s="125"/>
      <c r="G94" s="125"/>
      <c r="H94" s="125"/>
    </row>
    <row r="95" spans="1:8" ht="15.75" customHeight="1">
      <c r="A95" s="125"/>
      <c r="B95" s="125"/>
      <c r="C95" s="192" t="e">
        <f ca="1">_xludf.IFNA(VLOOKUP(A95,Questions!B$3:D$95,3,FALSE),"")</f>
        <v>#NAME?</v>
      </c>
      <c r="D95" s="125"/>
      <c r="E95" s="125"/>
      <c r="F95" s="125"/>
      <c r="G95" s="125"/>
      <c r="H95" s="125"/>
    </row>
    <row r="96" spans="1:8" ht="15.75" customHeight="1">
      <c r="A96" s="125"/>
      <c r="B96" s="125"/>
      <c r="C96" s="192" t="e">
        <f ca="1">_xludf.IFNA(VLOOKUP(A96,Questions!B$3:D$95,3,FALSE),"")</f>
        <v>#NAME?</v>
      </c>
      <c r="D96" s="125"/>
      <c r="E96" s="125"/>
      <c r="F96" s="125"/>
      <c r="G96" s="125"/>
      <c r="H96" s="125"/>
    </row>
    <row r="97" spans="1:9" ht="15.75" customHeight="1">
      <c r="A97" s="125"/>
      <c r="B97" s="125"/>
      <c r="C97" s="192" t="e">
        <f ca="1">_xludf.IFNA(VLOOKUP(A97,Questions!B$3:D$95,3,FALSE),"")</f>
        <v>#NAME?</v>
      </c>
      <c r="D97" s="125"/>
      <c r="E97" s="125"/>
      <c r="F97" s="125"/>
      <c r="G97" s="125"/>
      <c r="H97" s="125"/>
    </row>
    <row r="98" spans="1:9" ht="15.75" customHeight="1">
      <c r="A98" s="125"/>
      <c r="B98" s="125"/>
      <c r="C98" s="192" t="e">
        <f ca="1">_xludf.IFNA(VLOOKUP(A98,Questions!B$3:D$95,3,FALSE),"")</f>
        <v>#NAME?</v>
      </c>
      <c r="D98" s="125"/>
      <c r="E98" s="125"/>
      <c r="F98" s="125"/>
      <c r="G98" s="125"/>
      <c r="H98" s="125"/>
    </row>
    <row r="99" spans="1:9" ht="15.75" customHeight="1">
      <c r="A99" s="125"/>
      <c r="B99" s="125"/>
      <c r="C99" s="192" t="e">
        <f ca="1">_xludf.IFNA(VLOOKUP(A99,Questions!B$3:D$95,3,FALSE),"")</f>
        <v>#NAME?</v>
      </c>
      <c r="D99" s="125"/>
      <c r="E99" s="125"/>
      <c r="F99" s="125"/>
      <c r="G99" s="125"/>
      <c r="H99" s="125"/>
    </row>
    <row r="100" spans="1:9" ht="15.75" customHeight="1">
      <c r="A100" s="125"/>
      <c r="B100" s="125"/>
      <c r="C100" s="192" t="e">
        <f ca="1">_xludf.IFNA(VLOOKUP(A100,Questions!B$3:D$95,3,FALSE),"")</f>
        <v>#NAME?</v>
      </c>
      <c r="D100" s="125"/>
      <c r="E100" s="125"/>
      <c r="F100" s="125"/>
      <c r="G100" s="125"/>
      <c r="H100" s="125"/>
    </row>
    <row r="101" spans="1:9" ht="15.75" customHeight="1">
      <c r="A101" s="125"/>
      <c r="B101" s="125"/>
      <c r="C101" s="192" t="e">
        <f ca="1">_xludf.IFNA(VLOOKUP(A101,Questions!B$3:D$95,3,FALSE),"")</f>
        <v>#NAME?</v>
      </c>
      <c r="D101" s="125"/>
      <c r="E101" s="125"/>
      <c r="F101" s="125"/>
      <c r="G101" s="125"/>
      <c r="H101" s="125"/>
    </row>
    <row r="102" spans="1:9" ht="15.75" customHeight="1">
      <c r="A102" s="125"/>
      <c r="B102" s="125"/>
      <c r="C102" s="192" t="e">
        <f ca="1">_xludf.IFNA(VLOOKUP(A102,Questions!B$3:D$95,3,FALSE),"")</f>
        <v>#NAME?</v>
      </c>
      <c r="D102" s="125"/>
      <c r="E102" s="125"/>
      <c r="F102" s="125"/>
      <c r="G102" s="125"/>
      <c r="H102" s="125"/>
      <c r="I102" s="18" t="s">
        <v>258</v>
      </c>
    </row>
    <row r="103" spans="1:9" ht="15.75" customHeight="1">
      <c r="A103" s="18" t="s">
        <v>53</v>
      </c>
    </row>
    <row r="104" spans="1:9" ht="15.75" hidden="1" customHeight="1"/>
    <row r="105" spans="1:9" ht="15.75" hidden="1" customHeight="1"/>
    <row r="106" spans="1:9" ht="15.75" hidden="1" customHeight="1"/>
    <row r="107" spans="1:9" ht="15.75" hidden="1" customHeight="1"/>
    <row r="108" spans="1:9" ht="15.75" hidden="1" customHeight="1"/>
    <row r="109" spans="1:9" ht="15.75" hidden="1" customHeight="1"/>
    <row r="110" spans="1:9" ht="15.75" hidden="1" customHeight="1"/>
    <row r="111" spans="1:9" ht="15.75" hidden="1" customHeight="1"/>
    <row r="112" spans="1:9"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sheetData>
  <mergeCells count="44">
    <mergeCell ref="E53:H53"/>
    <mergeCell ref="E54:H54"/>
    <mergeCell ref="E55:H55"/>
    <mergeCell ref="E42:H42"/>
    <mergeCell ref="E43:H43"/>
    <mergeCell ref="E44:H44"/>
    <mergeCell ref="E45:H45"/>
    <mergeCell ref="E46:H46"/>
    <mergeCell ref="E47:H47"/>
    <mergeCell ref="E48:H48"/>
    <mergeCell ref="E41:H41"/>
    <mergeCell ref="E49:H49"/>
    <mergeCell ref="E50:H50"/>
    <mergeCell ref="E51:H51"/>
    <mergeCell ref="E52:H52"/>
    <mergeCell ref="E36:H36"/>
    <mergeCell ref="E37:H37"/>
    <mergeCell ref="E38:H38"/>
    <mergeCell ref="E39:H39"/>
    <mergeCell ref="E40:H40"/>
    <mergeCell ref="E31:H31"/>
    <mergeCell ref="E32:H32"/>
    <mergeCell ref="E33:H33"/>
    <mergeCell ref="E34:H34"/>
    <mergeCell ref="E35:H35"/>
    <mergeCell ref="E26:H26"/>
    <mergeCell ref="E27:H27"/>
    <mergeCell ref="E28:H28"/>
    <mergeCell ref="E29:H29"/>
    <mergeCell ref="E30:H30"/>
    <mergeCell ref="A21:H21"/>
    <mergeCell ref="A22:C22"/>
    <mergeCell ref="D22:H22"/>
    <mergeCell ref="E24:H24"/>
    <mergeCell ref="E25:H25"/>
    <mergeCell ref="D6:E6"/>
    <mergeCell ref="F6:H7"/>
    <mergeCell ref="A2:F2"/>
    <mergeCell ref="G2:H2"/>
    <mergeCell ref="A3:H3"/>
    <mergeCell ref="B4:C4"/>
    <mergeCell ref="E4:H4"/>
    <mergeCell ref="B5:H5"/>
    <mergeCell ref="A6:C7"/>
  </mergeCells>
  <conditionalFormatting sqref="D24:E55">
    <cfRule type="containsText" dxfId="25" priority="1" operator="containsText" text="N/A">
      <formula>NOT(ISERROR(SEARCH(("N/A"),(D24))))</formula>
    </cfRule>
  </conditionalFormatting>
  <conditionalFormatting sqref="E7">
    <cfRule type="cellIs" dxfId="24" priority="2" operator="equal">
      <formula>"D"</formula>
    </cfRule>
    <cfRule type="cellIs" dxfId="23" priority="3" operator="equal">
      <formula>"C"</formula>
    </cfRule>
    <cfRule type="cellIs" dxfId="22" priority="4" operator="equal">
      <formula>"B"</formula>
    </cfRule>
    <cfRule type="cellIs" dxfId="21" priority="5" operator="equal">
      <formula>"A"</formula>
    </cfRule>
    <cfRule type="cellIs" dxfId="20" priority="6" operator="equal">
      <formula>"F"</formula>
    </cfRule>
  </conditionalFormatting>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295"/>
  <sheetViews>
    <sheetView workbookViewId="0">
      <pane ySplit="2" topLeftCell="A3" activePane="bottomLeft" state="frozen"/>
      <selection pane="bottomLeft" activeCell="B4" sqref="B4"/>
    </sheetView>
  </sheetViews>
  <sheetFormatPr defaultColWidth="9.19921875" defaultRowHeight="15" customHeight="1"/>
  <cols>
    <col min="1" max="1" width="6.3984375" customWidth="1"/>
    <col min="2" max="2" width="6.19921875" customWidth="1"/>
    <col min="3" max="3" width="29.8984375" customWidth="1"/>
    <col min="4" max="4" width="12.3984375" customWidth="1"/>
    <col min="5" max="5" width="24.09765625" customWidth="1"/>
    <col min="6" max="6" width="18.69921875" customWidth="1"/>
    <col min="7" max="7" width="19.8984375" customWidth="1"/>
    <col min="8" max="8" width="30.8984375" customWidth="1"/>
    <col min="9" max="9" width="32.09765625" customWidth="1"/>
    <col min="10" max="10" width="8.59765625" customWidth="1"/>
    <col min="11" max="11" width="8" customWidth="1"/>
    <col min="12" max="12" width="30.69921875" customWidth="1"/>
    <col min="13" max="13" width="13.3984375" customWidth="1"/>
    <col min="14" max="14" width="11.19921875" customWidth="1"/>
    <col min="15" max="15" width="17.19921875" customWidth="1"/>
    <col min="16" max="17" width="8.59765625" customWidth="1"/>
    <col min="18" max="18" width="17.19921875" customWidth="1"/>
    <col min="19" max="21" width="8.59765625" customWidth="1"/>
    <col min="22" max="22" width="12.59765625" customWidth="1"/>
    <col min="23" max="23" width="14.59765625" customWidth="1"/>
    <col min="24" max="24" width="16.19921875" customWidth="1"/>
    <col min="25" max="25" width="11.59765625" customWidth="1"/>
    <col min="26" max="28" width="11.69921875" customWidth="1"/>
    <col min="29" max="29" width="11.19921875" customWidth="1"/>
    <col min="30" max="32" width="8.59765625" hidden="1" customWidth="1"/>
    <col min="33" max="33" width="16.59765625" hidden="1" customWidth="1"/>
    <col min="34" max="34" width="3.3984375" hidden="1" customWidth="1"/>
    <col min="35" max="35" width="16.3984375" hidden="1" customWidth="1"/>
    <col min="36" max="36" width="8.59765625" hidden="1" customWidth="1"/>
  </cols>
  <sheetData>
    <row r="1" spans="1:36" ht="18.75">
      <c r="A1" s="193" t="s">
        <v>551</v>
      </c>
      <c r="B1" s="345" t="s">
        <v>552</v>
      </c>
      <c r="C1" s="346"/>
      <c r="D1" s="347"/>
      <c r="E1" s="348" t="s">
        <v>553</v>
      </c>
      <c r="F1" s="346"/>
      <c r="G1" s="347"/>
      <c r="H1" s="349" t="s">
        <v>554</v>
      </c>
      <c r="I1" s="347"/>
      <c r="J1" s="350" t="s">
        <v>555</v>
      </c>
      <c r="K1" s="346"/>
      <c r="L1" s="347"/>
      <c r="M1" s="351" t="s">
        <v>556</v>
      </c>
      <c r="N1" s="346"/>
      <c r="O1" s="346"/>
      <c r="P1" s="346"/>
      <c r="Q1" s="346"/>
      <c r="R1" s="346"/>
      <c r="S1" s="346"/>
      <c r="T1" s="347"/>
      <c r="U1" s="352" t="s">
        <v>557</v>
      </c>
      <c r="V1" s="346"/>
      <c r="W1" s="346"/>
      <c r="X1" s="346"/>
      <c r="Y1" s="346"/>
      <c r="Z1" s="347"/>
      <c r="AA1" s="194"/>
      <c r="AB1" s="194"/>
      <c r="AC1" s="194"/>
      <c r="AD1" s="194"/>
      <c r="AE1" s="194"/>
      <c r="AF1" s="194"/>
      <c r="AG1" s="195"/>
      <c r="AH1" s="195"/>
      <c r="AI1" s="195"/>
      <c r="AJ1" s="195"/>
    </row>
    <row r="2" spans="1:36" ht="30" customHeight="1">
      <c r="A2" s="196" t="s">
        <v>558</v>
      </c>
      <c r="B2" s="197" t="s">
        <v>236</v>
      </c>
      <c r="C2" s="197" t="s">
        <v>237</v>
      </c>
      <c r="D2" s="197" t="s">
        <v>559</v>
      </c>
      <c r="E2" s="198" t="s">
        <v>560</v>
      </c>
      <c r="F2" s="198" t="s">
        <v>561</v>
      </c>
      <c r="G2" s="198" t="s">
        <v>562</v>
      </c>
      <c r="H2" s="199" t="s">
        <v>563</v>
      </c>
      <c r="I2" s="199" t="s">
        <v>564</v>
      </c>
      <c r="J2" s="200" t="s">
        <v>565</v>
      </c>
      <c r="K2" s="200" t="s">
        <v>566</v>
      </c>
      <c r="L2" s="200" t="s">
        <v>567</v>
      </c>
      <c r="M2" s="201" t="s">
        <v>568</v>
      </c>
      <c r="N2" s="201" t="s">
        <v>238</v>
      </c>
      <c r="O2" s="201" t="s">
        <v>569</v>
      </c>
      <c r="P2" s="201" t="s">
        <v>570</v>
      </c>
      <c r="Q2" s="201" t="s">
        <v>242</v>
      </c>
      <c r="R2" s="201" t="s">
        <v>571</v>
      </c>
      <c r="S2" s="201" t="s">
        <v>572</v>
      </c>
      <c r="T2" s="201" t="s">
        <v>232</v>
      </c>
      <c r="U2" s="202" t="s">
        <v>573</v>
      </c>
      <c r="V2" s="202" t="s">
        <v>358</v>
      </c>
      <c r="W2" s="202" t="s">
        <v>574</v>
      </c>
      <c r="X2" s="202" t="s">
        <v>360</v>
      </c>
      <c r="Y2" s="202" t="s">
        <v>575</v>
      </c>
      <c r="Z2" s="202" t="s">
        <v>362</v>
      </c>
      <c r="AA2" s="202" t="s">
        <v>576</v>
      </c>
      <c r="AB2" s="202" t="s">
        <v>577</v>
      </c>
      <c r="AC2" s="203"/>
      <c r="AD2" s="203"/>
      <c r="AE2" s="203"/>
      <c r="AF2" s="203"/>
      <c r="AG2" s="196"/>
      <c r="AH2" s="196"/>
      <c r="AI2" s="196"/>
      <c r="AJ2" s="196"/>
    </row>
    <row r="3" spans="1:36" ht="42.75">
      <c r="A3" s="204"/>
      <c r="B3" s="205" t="s">
        <v>61</v>
      </c>
      <c r="C3" s="205" t="s">
        <v>62</v>
      </c>
      <c r="D3" s="205"/>
      <c r="E3" s="206" t="s">
        <v>251</v>
      </c>
      <c r="F3" s="206" t="s">
        <v>251</v>
      </c>
      <c r="G3" s="206" t="s">
        <v>251</v>
      </c>
      <c r="H3" s="207" t="s">
        <v>578</v>
      </c>
      <c r="I3" s="207" t="s">
        <v>579</v>
      </c>
      <c r="J3" s="208"/>
      <c r="K3" s="208"/>
      <c r="L3" s="208" t="s">
        <v>580</v>
      </c>
      <c r="M3" s="209"/>
      <c r="N3" s="209"/>
      <c r="O3" s="209"/>
      <c r="P3" s="209"/>
      <c r="Q3" s="209"/>
      <c r="R3" s="209"/>
      <c r="S3" s="209"/>
      <c r="T3" s="209"/>
      <c r="U3" s="210"/>
      <c r="V3" s="211"/>
      <c r="W3" s="211"/>
      <c r="X3" s="211"/>
      <c r="Y3" s="211"/>
      <c r="Z3" s="211"/>
      <c r="AA3" s="210"/>
      <c r="AB3" s="210"/>
      <c r="AC3" s="212"/>
      <c r="AD3" s="212"/>
      <c r="AE3" s="212"/>
      <c r="AF3" s="213"/>
      <c r="AG3" s="212"/>
      <c r="AH3" s="212"/>
      <c r="AI3" s="212"/>
      <c r="AJ3" s="212"/>
    </row>
    <row r="4" spans="1:36" ht="42.75">
      <c r="A4" s="204"/>
      <c r="B4" s="205" t="s">
        <v>64</v>
      </c>
      <c r="C4" s="205" t="s">
        <v>65</v>
      </c>
      <c r="D4" s="205"/>
      <c r="E4" s="206" t="s">
        <v>251</v>
      </c>
      <c r="F4" s="206" t="s">
        <v>251</v>
      </c>
      <c r="G4" s="206" t="s">
        <v>251</v>
      </c>
      <c r="H4" s="207" t="s">
        <v>581</v>
      </c>
      <c r="I4" s="207" t="s">
        <v>579</v>
      </c>
      <c r="J4" s="208"/>
      <c r="K4" s="208"/>
      <c r="L4" s="208" t="s">
        <v>580</v>
      </c>
      <c r="M4" s="209"/>
      <c r="N4" s="209"/>
      <c r="O4" s="209"/>
      <c r="P4" s="209"/>
      <c r="Q4" s="209"/>
      <c r="R4" s="209"/>
      <c r="S4" s="209"/>
      <c r="T4" s="209"/>
      <c r="U4" s="210"/>
      <c r="V4" s="214"/>
      <c r="W4" s="214"/>
      <c r="X4" s="214"/>
      <c r="Y4" s="214"/>
      <c r="Z4" s="214"/>
      <c r="AA4" s="210"/>
      <c r="AB4" s="210"/>
      <c r="AC4" s="212"/>
      <c r="AD4" s="212"/>
      <c r="AE4" s="212"/>
      <c r="AF4" s="213"/>
      <c r="AG4" s="212"/>
      <c r="AH4" s="212"/>
      <c r="AI4" s="212"/>
      <c r="AJ4" s="212"/>
    </row>
    <row r="5" spans="1:36" ht="42.75">
      <c r="A5" s="204"/>
      <c r="B5" s="205" t="s">
        <v>66</v>
      </c>
      <c r="C5" s="205" t="s">
        <v>67</v>
      </c>
      <c r="D5" s="205"/>
      <c r="E5" s="206" t="s">
        <v>251</v>
      </c>
      <c r="F5" s="206" t="s">
        <v>251</v>
      </c>
      <c r="G5" s="206" t="s">
        <v>251</v>
      </c>
      <c r="H5" s="207" t="s">
        <v>582</v>
      </c>
      <c r="I5" s="207" t="s">
        <v>579</v>
      </c>
      <c r="J5" s="208"/>
      <c r="K5" s="208"/>
      <c r="L5" s="208" t="s">
        <v>580</v>
      </c>
      <c r="M5" s="209"/>
      <c r="N5" s="209"/>
      <c r="O5" s="209"/>
      <c r="P5" s="209"/>
      <c r="Q5" s="209"/>
      <c r="R5" s="209"/>
      <c r="S5" s="209"/>
      <c r="T5" s="209"/>
      <c r="U5" s="210"/>
      <c r="V5" s="214"/>
      <c r="W5" s="214"/>
      <c r="X5" s="214"/>
      <c r="Y5" s="214"/>
      <c r="Z5" s="214"/>
      <c r="AA5" s="210"/>
      <c r="AB5" s="210"/>
      <c r="AC5" s="212"/>
      <c r="AD5" s="212"/>
      <c r="AE5" s="212"/>
      <c r="AF5" s="213"/>
      <c r="AG5" s="212"/>
      <c r="AH5" s="212"/>
      <c r="AI5" s="212"/>
      <c r="AJ5" s="212"/>
    </row>
    <row r="6" spans="1:36" ht="42.75">
      <c r="A6" s="204"/>
      <c r="B6" s="205" t="s">
        <v>69</v>
      </c>
      <c r="C6" s="205" t="s">
        <v>70</v>
      </c>
      <c r="D6" s="205"/>
      <c r="E6" s="206" t="s">
        <v>251</v>
      </c>
      <c r="F6" s="206" t="s">
        <v>251</v>
      </c>
      <c r="G6" s="206" t="s">
        <v>251</v>
      </c>
      <c r="H6" s="207" t="s">
        <v>583</v>
      </c>
      <c r="I6" s="207" t="s">
        <v>579</v>
      </c>
      <c r="J6" s="208"/>
      <c r="K6" s="208"/>
      <c r="L6" s="208" t="s">
        <v>580</v>
      </c>
      <c r="M6" s="209"/>
      <c r="N6" s="209"/>
      <c r="O6" s="209"/>
      <c r="P6" s="209"/>
      <c r="Q6" s="209"/>
      <c r="R6" s="209"/>
      <c r="S6" s="209"/>
      <c r="T6" s="209"/>
      <c r="U6" s="210"/>
      <c r="V6" s="214"/>
      <c r="W6" s="214"/>
      <c r="X6" s="214"/>
      <c r="Y6" s="214"/>
      <c r="Z6" s="214"/>
      <c r="AA6" s="210"/>
      <c r="AB6" s="210"/>
      <c r="AC6" s="212"/>
      <c r="AD6" s="212"/>
      <c r="AE6" s="212"/>
      <c r="AF6" s="213"/>
      <c r="AG6" s="212"/>
      <c r="AH6" s="212"/>
      <c r="AI6" s="212"/>
      <c r="AJ6" s="212"/>
    </row>
    <row r="7" spans="1:36" ht="42.75">
      <c r="A7" s="204"/>
      <c r="B7" s="205" t="s">
        <v>72</v>
      </c>
      <c r="C7" s="205" t="s">
        <v>73</v>
      </c>
      <c r="D7" s="205"/>
      <c r="E7" s="206" t="s">
        <v>251</v>
      </c>
      <c r="F7" s="206" t="s">
        <v>251</v>
      </c>
      <c r="G7" s="206" t="s">
        <v>251</v>
      </c>
      <c r="H7" s="207" t="s">
        <v>584</v>
      </c>
      <c r="I7" s="207" t="s">
        <v>579</v>
      </c>
      <c r="J7" s="208"/>
      <c r="K7" s="208"/>
      <c r="L7" s="208" t="s">
        <v>580</v>
      </c>
      <c r="M7" s="209"/>
      <c r="N7" s="209"/>
      <c r="O7" s="209"/>
      <c r="P7" s="209"/>
      <c r="Q7" s="209"/>
      <c r="R7" s="209"/>
      <c r="S7" s="209"/>
      <c r="T7" s="209"/>
      <c r="U7" s="210"/>
      <c r="V7" s="214"/>
      <c r="W7" s="214"/>
      <c r="X7" s="214"/>
      <c r="Y7" s="214"/>
      <c r="Z7" s="214"/>
      <c r="AA7" s="210"/>
      <c r="AB7" s="210"/>
      <c r="AC7" s="212"/>
      <c r="AD7" s="212"/>
      <c r="AE7" s="212"/>
      <c r="AF7" s="213"/>
      <c r="AG7" s="212"/>
      <c r="AH7" s="212"/>
      <c r="AI7" s="212"/>
      <c r="AJ7" s="212"/>
    </row>
    <row r="8" spans="1:36" ht="42.75">
      <c r="A8" s="204"/>
      <c r="B8" s="205" t="s">
        <v>75</v>
      </c>
      <c r="C8" s="205" t="s">
        <v>76</v>
      </c>
      <c r="D8" s="205"/>
      <c r="E8" s="206" t="s">
        <v>251</v>
      </c>
      <c r="F8" s="206" t="s">
        <v>251</v>
      </c>
      <c r="G8" s="206" t="s">
        <v>251</v>
      </c>
      <c r="H8" s="207" t="s">
        <v>585</v>
      </c>
      <c r="I8" s="207" t="s">
        <v>579</v>
      </c>
      <c r="J8" s="208"/>
      <c r="K8" s="208"/>
      <c r="L8" s="208" t="s">
        <v>580</v>
      </c>
      <c r="M8" s="209"/>
      <c r="N8" s="209"/>
      <c r="O8" s="209"/>
      <c r="P8" s="209"/>
      <c r="Q8" s="209"/>
      <c r="R8" s="209"/>
      <c r="S8" s="209"/>
      <c r="T8" s="209"/>
      <c r="U8" s="210"/>
      <c r="V8" s="214"/>
      <c r="W8" s="214"/>
      <c r="X8" s="214"/>
      <c r="Y8" s="214"/>
      <c r="Z8" s="214"/>
      <c r="AA8" s="210"/>
      <c r="AB8" s="210"/>
      <c r="AC8" s="212"/>
      <c r="AD8" s="212"/>
      <c r="AE8" s="212"/>
      <c r="AF8" s="213"/>
      <c r="AG8" s="212"/>
      <c r="AH8" s="212"/>
      <c r="AI8" s="212"/>
      <c r="AJ8" s="212"/>
    </row>
    <row r="9" spans="1:36" ht="57">
      <c r="A9" s="204"/>
      <c r="B9" s="205" t="s">
        <v>78</v>
      </c>
      <c r="C9" s="205" t="s">
        <v>79</v>
      </c>
      <c r="D9" s="205"/>
      <c r="E9" s="206" t="s">
        <v>251</v>
      </c>
      <c r="F9" s="206" t="s">
        <v>251</v>
      </c>
      <c r="G9" s="206" t="s">
        <v>251</v>
      </c>
      <c r="H9" s="207" t="s">
        <v>586</v>
      </c>
      <c r="I9" s="207" t="s">
        <v>579</v>
      </c>
      <c r="J9" s="208"/>
      <c r="K9" s="208"/>
      <c r="L9" s="208" t="s">
        <v>580</v>
      </c>
      <c r="M9" s="209"/>
      <c r="N9" s="209"/>
      <c r="O9" s="209"/>
      <c r="P9" s="209"/>
      <c r="Q9" s="209"/>
      <c r="R9" s="209"/>
      <c r="S9" s="209"/>
      <c r="T9" s="209"/>
      <c r="U9" s="210"/>
      <c r="V9" s="214"/>
      <c r="W9" s="214"/>
      <c r="X9" s="214"/>
      <c r="Y9" s="214"/>
      <c r="Z9" s="214"/>
      <c r="AA9" s="210"/>
      <c r="AB9" s="210"/>
      <c r="AC9" s="212"/>
      <c r="AD9" s="212"/>
      <c r="AE9" s="212"/>
      <c r="AF9" s="213"/>
      <c r="AG9" s="212"/>
      <c r="AH9" s="212"/>
      <c r="AI9" s="212"/>
      <c r="AJ9" s="212"/>
    </row>
    <row r="10" spans="1:36" ht="42.75">
      <c r="A10" s="204"/>
      <c r="B10" s="205" t="s">
        <v>81</v>
      </c>
      <c r="C10" s="205" t="s">
        <v>82</v>
      </c>
      <c r="D10" s="205"/>
      <c r="E10" s="206" t="s">
        <v>251</v>
      </c>
      <c r="F10" s="206" t="s">
        <v>251</v>
      </c>
      <c r="G10" s="206" t="s">
        <v>251</v>
      </c>
      <c r="H10" s="207" t="s">
        <v>587</v>
      </c>
      <c r="I10" s="207" t="s">
        <v>579</v>
      </c>
      <c r="J10" s="208"/>
      <c r="K10" s="208"/>
      <c r="L10" s="208" t="s">
        <v>580</v>
      </c>
      <c r="M10" s="209"/>
      <c r="N10" s="209"/>
      <c r="O10" s="209"/>
      <c r="P10" s="209"/>
      <c r="Q10" s="209"/>
      <c r="R10" s="209"/>
      <c r="S10" s="209"/>
      <c r="T10" s="209"/>
      <c r="U10" s="210"/>
      <c r="V10" s="214"/>
      <c r="W10" s="214"/>
      <c r="X10" s="214"/>
      <c r="Y10" s="214"/>
      <c r="Z10" s="214"/>
      <c r="AA10" s="210"/>
      <c r="AB10" s="210"/>
      <c r="AC10" s="212"/>
      <c r="AD10" s="212"/>
      <c r="AE10" s="212"/>
      <c r="AF10" s="213"/>
      <c r="AG10" s="212"/>
      <c r="AH10" s="212"/>
      <c r="AI10" s="212"/>
      <c r="AJ10" s="212"/>
    </row>
    <row r="11" spans="1:36" ht="42.75">
      <c r="A11" s="204"/>
      <c r="B11" s="205" t="s">
        <v>84</v>
      </c>
      <c r="C11" s="205" t="s">
        <v>85</v>
      </c>
      <c r="D11" s="205"/>
      <c r="E11" s="206" t="s">
        <v>251</v>
      </c>
      <c r="F11" s="206" t="s">
        <v>251</v>
      </c>
      <c r="G11" s="206" t="s">
        <v>251</v>
      </c>
      <c r="H11" s="207" t="s">
        <v>588</v>
      </c>
      <c r="I11" s="207" t="s">
        <v>579</v>
      </c>
      <c r="J11" s="208"/>
      <c r="K11" s="208"/>
      <c r="L11" s="208" t="s">
        <v>580</v>
      </c>
      <c r="M11" s="209"/>
      <c r="N11" s="209"/>
      <c r="O11" s="209"/>
      <c r="P11" s="209"/>
      <c r="Q11" s="209"/>
      <c r="R11" s="209"/>
      <c r="S11" s="209"/>
      <c r="T11" s="209"/>
      <c r="U11" s="210"/>
      <c r="V11" s="214"/>
      <c r="W11" s="214"/>
      <c r="X11" s="214"/>
      <c r="Y11" s="214"/>
      <c r="Z11" s="214"/>
      <c r="AA11" s="210"/>
      <c r="AB11" s="210"/>
      <c r="AC11" s="212"/>
      <c r="AD11" s="212"/>
      <c r="AE11" s="212"/>
      <c r="AF11" s="213"/>
      <c r="AG11" s="212"/>
      <c r="AH11" s="212"/>
      <c r="AI11" s="212"/>
      <c r="AJ11" s="212"/>
    </row>
    <row r="12" spans="1:36" ht="42.75">
      <c r="A12" s="204"/>
      <c r="B12" s="205" t="s">
        <v>87</v>
      </c>
      <c r="C12" s="205" t="s">
        <v>88</v>
      </c>
      <c r="D12" s="205"/>
      <c r="E12" s="206" t="s">
        <v>251</v>
      </c>
      <c r="F12" s="206" t="s">
        <v>251</v>
      </c>
      <c r="G12" s="206" t="s">
        <v>251</v>
      </c>
      <c r="H12" s="207" t="s">
        <v>589</v>
      </c>
      <c r="I12" s="207" t="s">
        <v>579</v>
      </c>
      <c r="J12" s="208"/>
      <c r="K12" s="208"/>
      <c r="L12" s="208" t="s">
        <v>580</v>
      </c>
      <c r="M12" s="209"/>
      <c r="N12" s="209"/>
      <c r="O12" s="209"/>
      <c r="P12" s="209"/>
      <c r="Q12" s="209"/>
      <c r="R12" s="209"/>
      <c r="S12" s="209"/>
      <c r="T12" s="209"/>
      <c r="U12" s="210"/>
      <c r="V12" s="214"/>
      <c r="W12" s="214"/>
      <c r="X12" s="214"/>
      <c r="Y12" s="214"/>
      <c r="Z12" s="214"/>
      <c r="AA12" s="210"/>
      <c r="AB12" s="210"/>
      <c r="AC12" s="212"/>
      <c r="AD12" s="212"/>
      <c r="AE12" s="212"/>
      <c r="AF12" s="213"/>
      <c r="AG12" s="212"/>
      <c r="AH12" s="212"/>
      <c r="AI12" s="212"/>
      <c r="AJ12" s="212"/>
    </row>
    <row r="13" spans="1:36" ht="57">
      <c r="A13" s="204"/>
      <c r="B13" s="205" t="s">
        <v>89</v>
      </c>
      <c r="C13" s="205" t="s">
        <v>90</v>
      </c>
      <c r="D13" s="205"/>
      <c r="E13" s="206" t="s">
        <v>251</v>
      </c>
      <c r="F13" s="206" t="s">
        <v>251</v>
      </c>
      <c r="G13" s="206" t="s">
        <v>251</v>
      </c>
      <c r="H13" s="207" t="s">
        <v>590</v>
      </c>
      <c r="I13" s="207" t="s">
        <v>579</v>
      </c>
      <c r="J13" s="208"/>
      <c r="K13" s="208"/>
      <c r="L13" s="208" t="s">
        <v>580</v>
      </c>
      <c r="M13" s="209"/>
      <c r="N13" s="209"/>
      <c r="O13" s="209"/>
      <c r="P13" s="209"/>
      <c r="Q13" s="209"/>
      <c r="R13" s="209"/>
      <c r="S13" s="209"/>
      <c r="T13" s="209"/>
      <c r="U13" s="210"/>
      <c r="V13" s="214"/>
      <c r="W13" s="214"/>
      <c r="X13" s="214"/>
      <c r="Y13" s="214"/>
      <c r="Z13" s="214"/>
      <c r="AA13" s="210"/>
      <c r="AB13" s="210"/>
      <c r="AC13" s="212"/>
      <c r="AD13" s="212"/>
      <c r="AE13" s="212"/>
      <c r="AF13" s="213"/>
      <c r="AG13" s="212"/>
      <c r="AH13" s="212"/>
      <c r="AI13" s="212"/>
      <c r="AJ13" s="212"/>
    </row>
    <row r="14" spans="1:36" ht="42.75">
      <c r="A14" s="204"/>
      <c r="B14" s="205" t="s">
        <v>91</v>
      </c>
      <c r="C14" s="205" t="s">
        <v>92</v>
      </c>
      <c r="D14" s="205"/>
      <c r="E14" s="206" t="s">
        <v>251</v>
      </c>
      <c r="F14" s="206" t="s">
        <v>251</v>
      </c>
      <c r="G14" s="206" t="s">
        <v>251</v>
      </c>
      <c r="H14" s="207" t="s">
        <v>591</v>
      </c>
      <c r="I14" s="207" t="s">
        <v>579</v>
      </c>
      <c r="J14" s="208"/>
      <c r="K14" s="208"/>
      <c r="L14" s="208" t="s">
        <v>580</v>
      </c>
      <c r="M14" s="209"/>
      <c r="N14" s="209"/>
      <c r="O14" s="209"/>
      <c r="P14" s="209"/>
      <c r="Q14" s="209"/>
      <c r="R14" s="209"/>
      <c r="S14" s="209"/>
      <c r="T14" s="209"/>
      <c r="U14" s="210"/>
      <c r="V14" s="214"/>
      <c r="W14" s="214"/>
      <c r="X14" s="214"/>
      <c r="Y14" s="214"/>
      <c r="Z14" s="214"/>
      <c r="AA14" s="210"/>
      <c r="AB14" s="210"/>
      <c r="AC14" s="212"/>
      <c r="AD14" s="212"/>
      <c r="AE14" s="212"/>
      <c r="AF14" s="213"/>
      <c r="AG14" s="212"/>
      <c r="AH14" s="212"/>
      <c r="AI14" s="212"/>
      <c r="AJ14" s="212"/>
    </row>
    <row r="15" spans="1:36" ht="42.75">
      <c r="A15" s="204"/>
      <c r="B15" s="205" t="s">
        <v>93</v>
      </c>
      <c r="C15" s="205" t="s">
        <v>94</v>
      </c>
      <c r="D15" s="205"/>
      <c r="E15" s="206" t="s">
        <v>251</v>
      </c>
      <c r="F15" s="206" t="s">
        <v>251</v>
      </c>
      <c r="G15" s="206" t="s">
        <v>251</v>
      </c>
      <c r="H15" s="207" t="s">
        <v>592</v>
      </c>
      <c r="I15" s="207" t="s">
        <v>579</v>
      </c>
      <c r="J15" s="208"/>
      <c r="K15" s="208"/>
      <c r="L15" s="208" t="s">
        <v>580</v>
      </c>
      <c r="M15" s="209"/>
      <c r="N15" s="209"/>
      <c r="O15" s="209"/>
      <c r="P15" s="209"/>
      <c r="Q15" s="209"/>
      <c r="R15" s="209"/>
      <c r="S15" s="209"/>
      <c r="T15" s="209"/>
      <c r="U15" s="210"/>
      <c r="V15" s="214"/>
      <c r="W15" s="214"/>
      <c r="X15" s="214"/>
      <c r="Y15" s="214"/>
      <c r="Z15" s="214"/>
      <c r="AA15" s="210"/>
      <c r="AB15" s="210"/>
      <c r="AC15" s="212"/>
      <c r="AD15" s="212"/>
      <c r="AE15" s="212"/>
      <c r="AF15" s="213"/>
      <c r="AG15" s="212"/>
      <c r="AH15" s="212"/>
      <c r="AI15" s="212"/>
      <c r="AJ15" s="212"/>
    </row>
    <row r="16" spans="1:36" ht="57">
      <c r="A16" s="204"/>
      <c r="B16" s="205" t="s">
        <v>95</v>
      </c>
      <c r="C16" s="205" t="s">
        <v>44</v>
      </c>
      <c r="D16" s="205"/>
      <c r="E16" s="206" t="s">
        <v>251</v>
      </c>
      <c r="F16" s="206" t="s">
        <v>251</v>
      </c>
      <c r="G16" s="206" t="s">
        <v>251</v>
      </c>
      <c r="H16" s="207" t="s">
        <v>593</v>
      </c>
      <c r="I16" s="207" t="s">
        <v>579</v>
      </c>
      <c r="J16" s="208"/>
      <c r="K16" s="208"/>
      <c r="L16" s="208" t="s">
        <v>580</v>
      </c>
      <c r="M16" s="209"/>
      <c r="N16" s="209"/>
      <c r="O16" s="209"/>
      <c r="P16" s="209"/>
      <c r="Q16" s="209"/>
      <c r="R16" s="209"/>
      <c r="S16" s="209"/>
      <c r="T16" s="209"/>
      <c r="U16" s="210"/>
      <c r="V16" s="214"/>
      <c r="W16" s="214"/>
      <c r="X16" s="214"/>
      <c r="Y16" s="214"/>
      <c r="Z16" s="214"/>
      <c r="AA16" s="210"/>
      <c r="AB16" s="210"/>
      <c r="AC16" s="212"/>
      <c r="AD16" s="212"/>
      <c r="AE16" s="212"/>
      <c r="AF16" s="213"/>
      <c r="AG16" s="212"/>
      <c r="AH16" s="212"/>
      <c r="AI16" s="212"/>
      <c r="AJ16" s="212"/>
    </row>
    <row r="17" spans="1:36" ht="57">
      <c r="A17" s="204"/>
      <c r="B17" s="205" t="s">
        <v>97</v>
      </c>
      <c r="C17" s="205" t="s">
        <v>46</v>
      </c>
      <c r="D17" s="205"/>
      <c r="E17" s="206" t="s">
        <v>251</v>
      </c>
      <c r="F17" s="206" t="s">
        <v>251</v>
      </c>
      <c r="G17" s="206" t="s">
        <v>251</v>
      </c>
      <c r="H17" s="207" t="s">
        <v>594</v>
      </c>
      <c r="I17" s="207" t="s">
        <v>579</v>
      </c>
      <c r="J17" s="208"/>
      <c r="K17" s="208"/>
      <c r="L17" s="208" t="s">
        <v>580</v>
      </c>
      <c r="M17" s="209"/>
      <c r="N17" s="209"/>
      <c r="O17" s="209"/>
      <c r="P17" s="209"/>
      <c r="Q17" s="209"/>
      <c r="R17" s="209"/>
      <c r="S17" s="209"/>
      <c r="T17" s="209"/>
      <c r="U17" s="210"/>
      <c r="V17" s="214"/>
      <c r="W17" s="214"/>
      <c r="X17" s="214"/>
      <c r="Y17" s="214"/>
      <c r="Z17" s="214"/>
      <c r="AA17" s="210"/>
      <c r="AB17" s="210"/>
      <c r="AC17" s="212"/>
      <c r="AD17" s="212"/>
      <c r="AE17" s="212"/>
      <c r="AF17" s="213"/>
      <c r="AG17" s="212"/>
      <c r="AH17" s="212"/>
      <c r="AI17" s="212"/>
      <c r="AJ17" s="212"/>
    </row>
    <row r="18" spans="1:36" ht="71.25">
      <c r="A18" s="204">
        <v>1</v>
      </c>
      <c r="B18" s="205" t="s">
        <v>106</v>
      </c>
      <c r="C18" s="205" t="s">
        <v>595</v>
      </c>
      <c r="D18" s="205">
        <f>VLOOKUP(B18,'HECVAT - Lite | Vendor Response'!A$25:D$113,4,FALSE)</f>
        <v>0</v>
      </c>
      <c r="E18" s="206" t="s">
        <v>596</v>
      </c>
      <c r="F18" s="206" t="s">
        <v>251</v>
      </c>
      <c r="G18" s="206" t="s">
        <v>251</v>
      </c>
      <c r="H18" s="207" t="s">
        <v>597</v>
      </c>
      <c r="I18" s="207" t="s">
        <v>598</v>
      </c>
      <c r="J18" s="208" t="str">
        <f t="shared" ref="J18:J95" si="0">IF(S18&gt;20,"TRUE","FALSE")</f>
        <v>FALSE</v>
      </c>
      <c r="K18" s="208">
        <v>1</v>
      </c>
      <c r="L18" s="208" t="s">
        <v>599</v>
      </c>
      <c r="M18" s="209" t="s">
        <v>113</v>
      </c>
      <c r="N18" s="209">
        <f>'Analyst Report'!G32</f>
        <v>0</v>
      </c>
      <c r="O18" s="209" t="str">
        <f>IF(LEN(VLOOKUP(B18,'Analyst Report'!$A$32:$I$120,7,TRUE))= 0,"",VLOOKUP(B18,'Analyst Report'!$A$32:$I$120,7,TRUE))</f>
        <v/>
      </c>
      <c r="P18" s="209">
        <f t="shared" ref="P18:P95" si="1">IF((O18=""),(IF(ISNUMBER(FIND(M18,N18)), 1, 0)),(IF(ISNUMBER(FIND(M18,O18)), 1, 0)))</f>
        <v>0</v>
      </c>
      <c r="Q18" s="209">
        <v>5</v>
      </c>
      <c r="R18" s="209">
        <f>IF(LEN(VLOOKUP(B18,'Analyst Report'!$A$32:$I$120,9,FALSE))= 0,VLOOKUP(B18,'Analyst Report'!$A$32:$I$120,8,FALSE),VLOOKUP(B18,'Analyst Report'!$A$32:$I$120,9,FALSE))</f>
        <v>5</v>
      </c>
      <c r="S18" s="209">
        <f t="shared" ref="S18:S95" si="2">IF((ISNUMBER(R18)),R18,Q18)</f>
        <v>5</v>
      </c>
      <c r="T18" s="209">
        <f t="shared" ref="T18:T95" si="3">P18*S18</f>
        <v>0</v>
      </c>
      <c r="U18" s="210"/>
      <c r="V18" s="214"/>
      <c r="W18" s="214"/>
      <c r="X18" s="214"/>
      <c r="Y18" s="214"/>
      <c r="Z18" s="214"/>
      <c r="AA18" s="210" t="s">
        <v>600</v>
      </c>
      <c r="AB18" s="210"/>
      <c r="AC18" s="212"/>
      <c r="AD18" s="212"/>
      <c r="AE18" s="212"/>
      <c r="AF18" s="213"/>
      <c r="AG18" s="212"/>
      <c r="AH18" s="212"/>
      <c r="AI18" s="212"/>
      <c r="AJ18" s="212"/>
    </row>
    <row r="19" spans="1:36" ht="99.75">
      <c r="A19" s="204">
        <v>2</v>
      </c>
      <c r="B19" s="205" t="s">
        <v>108</v>
      </c>
      <c r="C19" s="205" t="s">
        <v>601</v>
      </c>
      <c r="D19" s="205">
        <f>VLOOKUP(B19,'HECVAT - Lite | Vendor Response'!A$25:D$113,4,FALSE)</f>
        <v>0</v>
      </c>
      <c r="E19" s="206" t="s">
        <v>251</v>
      </c>
      <c r="F19" s="206"/>
      <c r="G19" s="206" t="s">
        <v>602</v>
      </c>
      <c r="H19" s="207" t="s">
        <v>603</v>
      </c>
      <c r="I19" s="207" t="s">
        <v>604</v>
      </c>
      <c r="J19" s="208" t="str">
        <f t="shared" si="0"/>
        <v>FALSE</v>
      </c>
      <c r="K19" s="208">
        <v>1</v>
      </c>
      <c r="L19" s="208" t="s">
        <v>599</v>
      </c>
      <c r="M19" s="209" t="s">
        <v>109</v>
      </c>
      <c r="N19" s="209" t="str">
        <f>VLOOKUP(B19,'HECVAT - Lite | Vendor Response'!$A$7:$C$337,3,FALSE)</f>
        <v>No</v>
      </c>
      <c r="O19" s="209" t="str">
        <f>IF(LEN(VLOOKUP(B19,'Analyst Report'!$A$32:$I$120,7,TRUE))= 0,"",VLOOKUP(B19,'Analyst Report'!$A$32:$I$120,7,TRUE))</f>
        <v/>
      </c>
      <c r="P19" s="209">
        <f t="shared" si="1"/>
        <v>1</v>
      </c>
      <c r="Q19" s="209">
        <v>20</v>
      </c>
      <c r="R19" s="209">
        <f>IF(LEN(VLOOKUP(B19,'Analyst Report'!$A$32:$I$120,9,FALSE))= 0,VLOOKUP(B19,'Analyst Report'!$A$32:$I$120,8,FALSE),VLOOKUP(B19,'Analyst Report'!$A$32:$I$120,9,FALSE))</f>
        <v>20</v>
      </c>
      <c r="S19" s="209">
        <f t="shared" si="2"/>
        <v>20</v>
      </c>
      <c r="T19" s="209">
        <f t="shared" si="3"/>
        <v>20</v>
      </c>
      <c r="U19" s="210"/>
      <c r="V19" s="214"/>
      <c r="W19" s="214"/>
      <c r="X19" s="214"/>
      <c r="Y19" s="214"/>
      <c r="Z19" s="214"/>
      <c r="AA19" s="210" t="s">
        <v>605</v>
      </c>
      <c r="AB19" s="210"/>
      <c r="AC19" s="212"/>
      <c r="AD19" s="212"/>
      <c r="AE19" s="212"/>
      <c r="AF19" s="213"/>
      <c r="AG19" s="212"/>
      <c r="AH19" s="212"/>
      <c r="AI19" s="212"/>
      <c r="AJ19" s="212"/>
    </row>
    <row r="20" spans="1:36" ht="213.75">
      <c r="A20" s="204">
        <v>3</v>
      </c>
      <c r="B20" s="205" t="s">
        <v>110</v>
      </c>
      <c r="C20" s="205" t="s">
        <v>606</v>
      </c>
      <c r="D20" s="205" t="str">
        <f>VLOOKUP(B20,'HECVAT - Lite | Vendor Response'!A$25:D$113,4,FALSE)</f>
        <v>As a small company, we do not have a dedicated Information Security staff. However, we rely on Hostinger's robust security infrastructure and compliance with ISO/IEC 27001:2017 standards.</v>
      </c>
      <c r="E20" s="206" t="s">
        <v>251</v>
      </c>
      <c r="F20" s="206" t="s">
        <v>607</v>
      </c>
      <c r="G20" s="206" t="s">
        <v>608</v>
      </c>
      <c r="H20" s="207" t="s">
        <v>609</v>
      </c>
      <c r="I20" s="207" t="s">
        <v>610</v>
      </c>
      <c r="J20" s="208" t="str">
        <f t="shared" si="0"/>
        <v>FALSE</v>
      </c>
      <c r="K20" s="208">
        <v>1</v>
      </c>
      <c r="L20" s="208" t="s">
        <v>599</v>
      </c>
      <c r="M20" s="209" t="s">
        <v>113</v>
      </c>
      <c r="N20" s="209" t="str">
        <f>VLOOKUP(B20,'HECVAT - Lite | Vendor Response'!$A$7:$C$337,3,FALSE)</f>
        <v>No</v>
      </c>
      <c r="O20" s="209" t="str">
        <f>IF(LEN(VLOOKUP(B20,'Analyst Report'!$A$32:$I$120,7,TRUE))= 0,"",VLOOKUP(B20,'Analyst Report'!$A$32:$I$120,7,TRUE))</f>
        <v/>
      </c>
      <c r="P20" s="209">
        <f t="shared" si="1"/>
        <v>0</v>
      </c>
      <c r="Q20" s="209">
        <v>10</v>
      </c>
      <c r="R20" s="209">
        <f>IF(LEN(VLOOKUP(B20,'Analyst Report'!$A$32:$I$120,9,FALSE))= 0,VLOOKUP(B20,'Analyst Report'!$A$32:$I$120,8,FALSE),VLOOKUP(B20,'Analyst Report'!$A$32:$I$120,9,FALSE))</f>
        <v>10</v>
      </c>
      <c r="S20" s="209">
        <f t="shared" si="2"/>
        <v>10</v>
      </c>
      <c r="T20" s="209">
        <f t="shared" si="3"/>
        <v>0</v>
      </c>
      <c r="U20" s="210"/>
      <c r="V20" s="214"/>
      <c r="W20" s="214" t="s">
        <v>363</v>
      </c>
      <c r="X20" s="214"/>
      <c r="Y20" s="214"/>
      <c r="Z20" s="214"/>
      <c r="AA20" s="210" t="s">
        <v>611</v>
      </c>
      <c r="AB20" s="210"/>
      <c r="AC20" s="212"/>
      <c r="AD20" s="212"/>
      <c r="AE20" s="212"/>
      <c r="AF20" s="213"/>
      <c r="AG20" s="212"/>
      <c r="AH20" s="212"/>
      <c r="AI20" s="212"/>
      <c r="AJ20" s="212"/>
    </row>
    <row r="21" spans="1:36" ht="142.5">
      <c r="A21" s="204">
        <v>4</v>
      </c>
      <c r="B21" s="205" t="s">
        <v>112</v>
      </c>
      <c r="C21" s="205" t="s">
        <v>612</v>
      </c>
      <c r="D21" s="205">
        <f>VLOOKUP(B21,'HECVAT - Lite | Vendor Response'!A$25:D$113,4,FALSE)</f>
        <v>0</v>
      </c>
      <c r="E21" s="206" t="s">
        <v>251</v>
      </c>
      <c r="F21" s="206" t="s">
        <v>613</v>
      </c>
      <c r="G21" s="206" t="s">
        <v>614</v>
      </c>
      <c r="H21" s="207" t="s">
        <v>615</v>
      </c>
      <c r="I21" s="207" t="s">
        <v>616</v>
      </c>
      <c r="J21" s="208" t="str">
        <f t="shared" si="0"/>
        <v>FALSE</v>
      </c>
      <c r="K21" s="208">
        <v>1</v>
      </c>
      <c r="L21" s="208" t="s">
        <v>599</v>
      </c>
      <c r="M21" s="209" t="s">
        <v>113</v>
      </c>
      <c r="N21" s="209" t="str">
        <f>VLOOKUP(B21,'HECVAT - Lite | Vendor Response'!$A$7:$C$337,3,FALSE)</f>
        <v>Yes</v>
      </c>
      <c r="O21" s="209" t="str">
        <f>IF(LEN(VLOOKUP(B21,'Analyst Report'!$A$32:$I$120,7,TRUE))= 0,"",VLOOKUP(B21,'Analyst Report'!$A$32:$I$120,7,TRUE))</f>
        <v/>
      </c>
      <c r="P21" s="209">
        <f t="shared" si="1"/>
        <v>1</v>
      </c>
      <c r="Q21" s="209">
        <v>15</v>
      </c>
      <c r="R21" s="209">
        <f>IF(LEN(VLOOKUP(B21,'Analyst Report'!$A$32:$I$120,9,FALSE))= 0,VLOOKUP(B21,'Analyst Report'!$A$32:$I$120,8,FALSE),VLOOKUP(B21,'Analyst Report'!$A$32:$I$120,9,FALSE))</f>
        <v>15</v>
      </c>
      <c r="S21" s="209">
        <f t="shared" si="2"/>
        <v>15</v>
      </c>
      <c r="T21" s="209">
        <f t="shared" si="3"/>
        <v>15</v>
      </c>
      <c r="U21" s="210"/>
      <c r="V21" s="214"/>
      <c r="W21" s="214" t="s">
        <v>370</v>
      </c>
      <c r="X21" s="214"/>
      <c r="Y21" s="214"/>
      <c r="Z21" s="214"/>
      <c r="AA21" s="210"/>
      <c r="AB21" s="210"/>
      <c r="AC21" s="212"/>
      <c r="AD21" s="212"/>
      <c r="AE21" s="212"/>
      <c r="AF21" s="213"/>
      <c r="AG21" s="212"/>
      <c r="AH21" s="212"/>
      <c r="AI21" s="212"/>
      <c r="AJ21" s="212"/>
    </row>
    <row r="22" spans="1:36" ht="85.5">
      <c r="A22" s="204">
        <v>5</v>
      </c>
      <c r="B22" s="205" t="s">
        <v>114</v>
      </c>
      <c r="C22" s="205" t="s">
        <v>617</v>
      </c>
      <c r="D22" s="205">
        <f>VLOOKUP(B22,'HECVAT - Lite | Vendor Response'!A$25:D$113,4,FALSE)</f>
        <v>0</v>
      </c>
      <c r="E22" s="206" t="s">
        <v>251</v>
      </c>
      <c r="F22" s="206" t="s">
        <v>251</v>
      </c>
      <c r="G22" s="206" t="s">
        <v>618</v>
      </c>
      <c r="H22" s="207" t="s">
        <v>619</v>
      </c>
      <c r="I22" s="207" t="s">
        <v>620</v>
      </c>
      <c r="J22" s="208" t="str">
        <f t="shared" si="0"/>
        <v>TRUE</v>
      </c>
      <c r="K22" s="208">
        <v>1</v>
      </c>
      <c r="L22" s="208" t="s">
        <v>599</v>
      </c>
      <c r="M22" s="209" t="s">
        <v>109</v>
      </c>
      <c r="N22" s="209" t="str">
        <f>VLOOKUP(B22,'HECVAT - Lite | Vendor Response'!$A$7:$C$337,3,FALSE)</f>
        <v>No</v>
      </c>
      <c r="O22" s="209" t="str">
        <f>IF(LEN(VLOOKUP(B22,'Analyst Report'!$A$32:$I$120,7,TRUE))= 0,"",VLOOKUP(B22,'Analyst Report'!$A$32:$I$120,7,TRUE))</f>
        <v/>
      </c>
      <c r="P22" s="209">
        <f t="shared" si="1"/>
        <v>1</v>
      </c>
      <c r="Q22" s="209">
        <v>40</v>
      </c>
      <c r="R22" s="209">
        <f>IF(LEN(VLOOKUP(B22,'Analyst Report'!$A$32:$I$120,9,FALSE))= 0,VLOOKUP(B22,'Analyst Report'!$A$32:$I$120,8,FALSE),VLOOKUP(B22,'Analyst Report'!$A$32:$I$120,9,FALSE))</f>
        <v>40</v>
      </c>
      <c r="S22" s="209">
        <f t="shared" si="2"/>
        <v>40</v>
      </c>
      <c r="T22" s="209">
        <f t="shared" si="3"/>
        <v>40</v>
      </c>
      <c r="U22" s="210"/>
      <c r="V22" s="214"/>
      <c r="W22" s="214" t="s">
        <v>363</v>
      </c>
      <c r="X22" s="214"/>
      <c r="Y22" s="214"/>
      <c r="Z22" s="214"/>
      <c r="AA22" s="210" t="s">
        <v>621</v>
      </c>
      <c r="AB22" s="210"/>
      <c r="AC22" s="212"/>
      <c r="AD22" s="212"/>
      <c r="AE22" s="212"/>
      <c r="AF22" s="213"/>
      <c r="AG22" s="212"/>
      <c r="AH22" s="212"/>
      <c r="AI22" s="212"/>
      <c r="AJ22" s="212"/>
    </row>
    <row r="23" spans="1:36" ht="85.5">
      <c r="A23" s="204">
        <v>6</v>
      </c>
      <c r="B23" s="205" t="s">
        <v>115</v>
      </c>
      <c r="C23" s="205" t="s">
        <v>622</v>
      </c>
      <c r="D23" s="205">
        <f>VLOOKUP(B23,'HECVAT - Lite | Vendor Response'!A$25:D$113,4,FALSE)</f>
        <v>0</v>
      </c>
      <c r="E23" s="206" t="s">
        <v>251</v>
      </c>
      <c r="F23" s="206" t="s">
        <v>251</v>
      </c>
      <c r="G23" s="206" t="s">
        <v>618</v>
      </c>
      <c r="H23" s="207" t="s">
        <v>623</v>
      </c>
      <c r="I23" s="207" t="s">
        <v>624</v>
      </c>
      <c r="J23" s="208" t="str">
        <f t="shared" si="0"/>
        <v>TRUE</v>
      </c>
      <c r="K23" s="208">
        <v>1</v>
      </c>
      <c r="L23" s="208" t="s">
        <v>599</v>
      </c>
      <c r="M23" s="209" t="s">
        <v>109</v>
      </c>
      <c r="N23" s="209" t="str">
        <f>VLOOKUP(B23,'HECVAT - Lite | Vendor Response'!$A$7:$C$337,3,FALSE)</f>
        <v>No</v>
      </c>
      <c r="O23" s="209" t="str">
        <f>IF(LEN(VLOOKUP(B23,'Analyst Report'!$A$32:$I$120,7,TRUE))= 0,"",VLOOKUP(B23,'Analyst Report'!$A$32:$I$120,7,TRUE))</f>
        <v/>
      </c>
      <c r="P23" s="209">
        <f t="shared" si="1"/>
        <v>1</v>
      </c>
      <c r="Q23" s="209">
        <v>40</v>
      </c>
      <c r="R23" s="209">
        <f>IF(LEN(VLOOKUP(B23,'Analyst Report'!$A$32:$I$120,9,FALSE))= 0,VLOOKUP(B23,'Analyst Report'!$A$32:$I$120,8,FALSE),VLOOKUP(B23,'Analyst Report'!$A$32:$I$120,9,FALSE))</f>
        <v>40</v>
      </c>
      <c r="S23" s="209">
        <f t="shared" si="2"/>
        <v>40</v>
      </c>
      <c r="T23" s="209">
        <f t="shared" si="3"/>
        <v>40</v>
      </c>
      <c r="U23" s="210"/>
      <c r="V23" s="214"/>
      <c r="W23" s="214" t="s">
        <v>371</v>
      </c>
      <c r="X23" s="214"/>
      <c r="Y23" s="214"/>
      <c r="Z23" s="214"/>
      <c r="AA23" s="210" t="s">
        <v>621</v>
      </c>
      <c r="AB23" s="210"/>
      <c r="AC23" s="212"/>
      <c r="AD23" s="212"/>
      <c r="AE23" s="212"/>
      <c r="AF23" s="213"/>
      <c r="AG23" s="212"/>
      <c r="AH23" s="212"/>
      <c r="AI23" s="212"/>
      <c r="AJ23" s="212"/>
    </row>
    <row r="24" spans="1:36" ht="384.75">
      <c r="A24" s="204">
        <v>7</v>
      </c>
      <c r="B24" s="205" t="s">
        <v>116</v>
      </c>
      <c r="C24" s="205" t="s">
        <v>625</v>
      </c>
      <c r="D24" s="205">
        <f>VLOOKUP(B24,'HECVAT - Lite | Vendor Response'!A$25:D$113,4,FALSE)</f>
        <v>0</v>
      </c>
      <c r="E24" s="206" t="s">
        <v>626</v>
      </c>
      <c r="F24" s="206" t="s">
        <v>251</v>
      </c>
      <c r="G24" s="206" t="s">
        <v>251</v>
      </c>
      <c r="H24" s="207" t="s">
        <v>627</v>
      </c>
      <c r="I24" s="207" t="s">
        <v>628</v>
      </c>
      <c r="J24" s="208" t="str">
        <f t="shared" si="0"/>
        <v>FALSE</v>
      </c>
      <c r="K24" s="208">
        <v>1</v>
      </c>
      <c r="L24" s="208" t="s">
        <v>599</v>
      </c>
      <c r="M24" s="209" t="s">
        <v>113</v>
      </c>
      <c r="N24" s="209" t="str">
        <f>VLOOKUP(B24,'HECVAT - Lite | Vendor Response'!$A$7:$C$337,3,FALSE)</f>
        <v>Our software and databases are hosted by Hostinger, which is compliant with ISO/IEC 27001:2017. We perform daily backups and rely on Hostinger’s disaster recovery plans. User data is limited to email addresses for authentication purposes, and all transactions are handled securely through Paddle.</v>
      </c>
      <c r="O24" s="209" t="str">
        <f>IF(LEN(VLOOKUP(B24,'Analyst Report'!$A$32:$I$120,7,TRUE))= 0,"",VLOOKUP(B24,'Analyst Report'!$A$32:$I$120,7,TRUE))</f>
        <v/>
      </c>
      <c r="P24" s="209">
        <f t="shared" si="1"/>
        <v>0</v>
      </c>
      <c r="Q24" s="209">
        <v>5</v>
      </c>
      <c r="R24" s="209">
        <f>IF(LEN(VLOOKUP(B24,'Analyst Report'!$A$32:$I$120,9,FALSE))= 0,VLOOKUP(B24,'Analyst Report'!$A$32:$I$120,8,FALSE),VLOOKUP(B24,'Analyst Report'!$A$32:$I$120,9,FALSE))</f>
        <v>5</v>
      </c>
      <c r="S24" s="209">
        <f t="shared" si="2"/>
        <v>5</v>
      </c>
      <c r="T24" s="209">
        <f t="shared" si="3"/>
        <v>0</v>
      </c>
      <c r="U24" s="210"/>
      <c r="V24" s="214"/>
      <c r="W24" s="214" t="s">
        <v>363</v>
      </c>
      <c r="X24" s="214"/>
      <c r="Y24" s="214"/>
      <c r="Z24" s="214"/>
      <c r="AA24" s="210"/>
      <c r="AB24" s="210" t="s">
        <v>629</v>
      </c>
      <c r="AC24" s="212"/>
      <c r="AD24" s="212"/>
      <c r="AE24" s="212"/>
      <c r="AF24" s="213"/>
      <c r="AG24" s="212"/>
      <c r="AH24" s="212"/>
      <c r="AI24" s="212"/>
      <c r="AJ24" s="212"/>
    </row>
    <row r="25" spans="1:36" ht="142.5">
      <c r="A25" s="204">
        <v>8</v>
      </c>
      <c r="B25" s="205" t="s">
        <v>119</v>
      </c>
      <c r="C25" s="205" t="s">
        <v>630</v>
      </c>
      <c r="D25" s="205">
        <f>VLOOKUP(B25,'HECVAT - Lite | Vendor Response'!A$25:D$113,4,FALSE)</f>
        <v>0</v>
      </c>
      <c r="E25" s="206" t="s">
        <v>251</v>
      </c>
      <c r="F25" s="206" t="s">
        <v>631</v>
      </c>
      <c r="G25" s="206" t="s">
        <v>632</v>
      </c>
      <c r="H25" s="207" t="s">
        <v>633</v>
      </c>
      <c r="I25" s="207" t="s">
        <v>634</v>
      </c>
      <c r="J25" s="208" t="str">
        <f t="shared" si="0"/>
        <v>FALSE</v>
      </c>
      <c r="K25" s="208">
        <v>1</v>
      </c>
      <c r="L25" s="208" t="s">
        <v>33</v>
      </c>
      <c r="M25" s="209" t="s">
        <v>113</v>
      </c>
      <c r="N25" s="209" t="str">
        <f>VLOOKUP(B25,'HECVAT - Lite | Vendor Response'!$A$7:$C$337,3,FALSE)</f>
        <v>No</v>
      </c>
      <c r="O25" s="209" t="str">
        <f>IF(LEN(VLOOKUP(B25,'Analyst Report'!$A$32:$I$120,7,FALSE))= 0,"",VLOOKUP(B25,'Analyst Report'!$A$32:$I$120,7,FALSE))</f>
        <v/>
      </c>
      <c r="P25" s="209">
        <f t="shared" si="1"/>
        <v>0</v>
      </c>
      <c r="Q25" s="209">
        <v>15</v>
      </c>
      <c r="R25" s="209">
        <f>IF(LEN(VLOOKUP(B25,'Analyst Report'!$A$32:$I$120,9,FALSE))= 0,VLOOKUP(B25,'Analyst Report'!$A$32:$I$120,8,FALSE),VLOOKUP(B25,'Analyst Report'!$A$32:$I$120,9,FALSE))</f>
        <v>15</v>
      </c>
      <c r="S25" s="209">
        <f t="shared" si="2"/>
        <v>15</v>
      </c>
      <c r="T25" s="209">
        <f t="shared" si="3"/>
        <v>0</v>
      </c>
      <c r="U25" s="210"/>
      <c r="V25" s="214"/>
      <c r="W25" s="214" t="s">
        <v>363</v>
      </c>
      <c r="X25" s="214"/>
      <c r="Y25" s="214"/>
      <c r="Z25" s="214" t="s">
        <v>364</v>
      </c>
      <c r="AA25" s="215" t="s">
        <v>635</v>
      </c>
      <c r="AB25" s="215"/>
      <c r="AC25" s="212"/>
      <c r="AD25" s="212"/>
      <c r="AE25" s="212"/>
      <c r="AF25" s="213"/>
      <c r="AG25" s="212"/>
      <c r="AH25" s="212"/>
      <c r="AI25" s="212"/>
      <c r="AJ25" s="212"/>
    </row>
    <row r="26" spans="1:36" ht="71.25">
      <c r="A26" s="204">
        <v>9</v>
      </c>
      <c r="B26" s="205" t="s">
        <v>120</v>
      </c>
      <c r="C26" s="205" t="s">
        <v>636</v>
      </c>
      <c r="D26" s="205">
        <f>VLOOKUP(B26,'HECVAT - Lite | Vendor Response'!A$25:D$113,4,FALSE)</f>
        <v>0</v>
      </c>
      <c r="E26" s="206" t="s">
        <v>251</v>
      </c>
      <c r="F26" s="206" t="s">
        <v>637</v>
      </c>
      <c r="G26" s="206" t="s">
        <v>638</v>
      </c>
      <c r="H26" s="207" t="s">
        <v>639</v>
      </c>
      <c r="I26" s="207" t="s">
        <v>640</v>
      </c>
      <c r="J26" s="208" t="str">
        <f t="shared" si="0"/>
        <v>FALSE</v>
      </c>
      <c r="K26" s="208">
        <v>1</v>
      </c>
      <c r="L26" s="208" t="s">
        <v>33</v>
      </c>
      <c r="M26" s="209" t="s">
        <v>113</v>
      </c>
      <c r="N26" s="209" t="str">
        <f>VLOOKUP(B26,'HECVAT - Lite | Vendor Response'!$A$7:$C$337,3,FALSE)</f>
        <v>No</v>
      </c>
      <c r="O26" s="209" t="str">
        <f>IF(LEN(VLOOKUP(B26,'Analyst Report'!$A$32:$I$120,7,FALSE))= 0,"",VLOOKUP(B26,'Analyst Report'!$A$32:$I$120,7,FALSE))</f>
        <v/>
      </c>
      <c r="P26" s="209">
        <f t="shared" si="1"/>
        <v>0</v>
      </c>
      <c r="Q26" s="209">
        <v>10</v>
      </c>
      <c r="R26" s="209">
        <f>IF(LEN(VLOOKUP(B26,'Analyst Report'!$A$32:$I$120,9,FALSE))= 0,VLOOKUP(B26,'Analyst Report'!$A$32:$I$120,8,FALSE),VLOOKUP(B26,'Analyst Report'!$A$32:$I$120,9,FALSE))</f>
        <v>10</v>
      </c>
      <c r="S26" s="209">
        <f t="shared" si="2"/>
        <v>10</v>
      </c>
      <c r="T26" s="209">
        <f t="shared" si="3"/>
        <v>0</v>
      </c>
      <c r="U26" s="210"/>
      <c r="V26" s="214"/>
      <c r="W26" s="214" t="s">
        <v>363</v>
      </c>
      <c r="X26" s="214"/>
      <c r="Y26" s="214"/>
      <c r="Z26" s="216" t="s">
        <v>365</v>
      </c>
      <c r="AA26" s="217" t="s">
        <v>641</v>
      </c>
      <c r="AB26" s="217"/>
      <c r="AC26" s="212"/>
      <c r="AD26" s="212"/>
      <c r="AE26" s="212"/>
      <c r="AF26" s="213"/>
      <c r="AG26" s="212"/>
      <c r="AH26" s="212"/>
      <c r="AI26" s="212"/>
      <c r="AJ26" s="212"/>
    </row>
    <row r="27" spans="1:36" ht="71.25">
      <c r="A27" s="204">
        <v>10</v>
      </c>
      <c r="B27" s="205" t="s">
        <v>121</v>
      </c>
      <c r="C27" s="205" t="s">
        <v>642</v>
      </c>
      <c r="D27" s="218">
        <f>VLOOKUP(B27,'HECVAT - Lite | Vendor Response'!A$25:D$113,4,FALSE)</f>
        <v>0</v>
      </c>
      <c r="E27" s="206" t="s">
        <v>251</v>
      </c>
      <c r="F27" s="206" t="s">
        <v>643</v>
      </c>
      <c r="G27" s="206" t="s">
        <v>644</v>
      </c>
      <c r="H27" s="207" t="s">
        <v>645</v>
      </c>
      <c r="I27" s="207" t="s">
        <v>646</v>
      </c>
      <c r="J27" s="208" t="str">
        <f t="shared" si="0"/>
        <v>FALSE</v>
      </c>
      <c r="K27" s="208">
        <v>1</v>
      </c>
      <c r="L27" s="208" t="s">
        <v>33</v>
      </c>
      <c r="M27" s="209" t="s">
        <v>113</v>
      </c>
      <c r="N27" s="209" t="str">
        <f>VLOOKUP(B27,'HECVAT - Lite | Vendor Response'!$A$7:$C$337,3,FALSE)</f>
        <v>No</v>
      </c>
      <c r="O27" s="209" t="str">
        <f>IF(LEN(VLOOKUP(B27,'Analyst Report'!$A$32:$I$120,7,FALSE))= 0,"",VLOOKUP(B27,'Analyst Report'!$A$32:$I$120,7,FALSE))</f>
        <v/>
      </c>
      <c r="P27" s="209">
        <f t="shared" si="1"/>
        <v>0</v>
      </c>
      <c r="Q27" s="209">
        <v>15</v>
      </c>
      <c r="R27" s="209">
        <f>IF(LEN(VLOOKUP(B27,'Analyst Report'!$A$32:$I$120,9,FALSE))= 0,VLOOKUP(B27,'Analyst Report'!$A$32:$I$120,8,FALSE),VLOOKUP(B27,'Analyst Report'!$A$32:$I$120,9,FALSE))</f>
        <v>15</v>
      </c>
      <c r="S27" s="209">
        <f t="shared" si="2"/>
        <v>15</v>
      </c>
      <c r="T27" s="209">
        <f t="shared" si="3"/>
        <v>0</v>
      </c>
      <c r="U27" s="210"/>
      <c r="V27" s="214"/>
      <c r="W27" s="214" t="s">
        <v>363</v>
      </c>
      <c r="X27" s="214"/>
      <c r="Y27" s="214"/>
      <c r="Z27" s="216" t="s">
        <v>365</v>
      </c>
      <c r="AA27" s="217" t="s">
        <v>635</v>
      </c>
      <c r="AB27" s="217"/>
      <c r="AC27" s="212"/>
      <c r="AD27" s="212"/>
      <c r="AE27" s="212"/>
      <c r="AF27" s="213"/>
      <c r="AG27" s="212"/>
      <c r="AH27" s="212"/>
      <c r="AI27" s="212"/>
      <c r="AJ27" s="212"/>
    </row>
    <row r="28" spans="1:36" ht="142.5">
      <c r="A28" s="204">
        <v>11</v>
      </c>
      <c r="B28" s="205" t="s">
        <v>122</v>
      </c>
      <c r="C28" s="205" t="s">
        <v>647</v>
      </c>
      <c r="D28" s="218" t="str">
        <f>VLOOKUP(B28,'HECVAT - Lite | Vendor Response'!A$25:D$113,4,FALSE)</f>
        <v>Our hosting provider, Hostinger, conforms to ISO/IEC 27001:2017 standards.</v>
      </c>
      <c r="E28" s="206" t="s">
        <v>251</v>
      </c>
      <c r="F28" s="206" t="s">
        <v>648</v>
      </c>
      <c r="G28" s="206" t="s">
        <v>649</v>
      </c>
      <c r="H28" s="207" t="s">
        <v>650</v>
      </c>
      <c r="I28" s="207" t="s">
        <v>651</v>
      </c>
      <c r="J28" s="208" t="str">
        <f t="shared" si="0"/>
        <v>TRUE</v>
      </c>
      <c r="K28" s="208">
        <v>1</v>
      </c>
      <c r="L28" s="208" t="s">
        <v>33</v>
      </c>
      <c r="M28" s="209" t="s">
        <v>113</v>
      </c>
      <c r="N28" s="209" t="str">
        <f>VLOOKUP(B28,'HECVAT - Lite | Vendor Response'!$A$7:$C$337,3,FALSE)</f>
        <v>Yes</v>
      </c>
      <c r="O28" s="209" t="str">
        <f>IF(LEN(VLOOKUP(B28,'Analyst Report'!$A$32:$I$120,7,FALSE))= 0,"",VLOOKUP(B28,'Analyst Report'!$A$32:$I$120,7,FALSE))</f>
        <v/>
      </c>
      <c r="P28" s="209">
        <f t="shared" si="1"/>
        <v>1</v>
      </c>
      <c r="Q28" s="209">
        <v>25</v>
      </c>
      <c r="R28" s="209">
        <f>IF(LEN(VLOOKUP(B28,'Analyst Report'!$A$32:$I$120,9,FALSE))= 0,VLOOKUP(B28,'Analyst Report'!$A$32:$I$120,8,FALSE),VLOOKUP(B28,'Analyst Report'!$A$32:$I$120,9,FALSE))</f>
        <v>25</v>
      </c>
      <c r="S28" s="209">
        <f t="shared" si="2"/>
        <v>25</v>
      </c>
      <c r="T28" s="209">
        <f t="shared" si="3"/>
        <v>25</v>
      </c>
      <c r="U28" s="210"/>
      <c r="V28" s="214"/>
      <c r="W28" s="214" t="s">
        <v>366</v>
      </c>
      <c r="X28" s="214"/>
      <c r="Y28" s="214"/>
      <c r="Z28" s="214" t="s">
        <v>364</v>
      </c>
      <c r="AA28" s="215" t="s">
        <v>652</v>
      </c>
      <c r="AB28" s="215"/>
      <c r="AC28" s="212"/>
      <c r="AD28" s="212"/>
      <c r="AE28" s="212"/>
      <c r="AF28" s="213"/>
      <c r="AG28" s="212"/>
      <c r="AH28" s="212"/>
      <c r="AI28" s="212"/>
      <c r="AJ28" s="212"/>
    </row>
    <row r="29" spans="1:36" ht="71.25">
      <c r="A29" s="204">
        <v>12</v>
      </c>
      <c r="B29" s="205" t="s">
        <v>124</v>
      </c>
      <c r="C29" s="205" t="s">
        <v>653</v>
      </c>
      <c r="D29" s="218">
        <f>VLOOKUP(B29,'HECVAT - Lite | Vendor Response'!A$25:D$113,4,FALSE)</f>
        <v>0</v>
      </c>
      <c r="E29" s="206" t="s">
        <v>654</v>
      </c>
      <c r="F29" s="206" t="s">
        <v>655</v>
      </c>
      <c r="G29" s="206" t="s">
        <v>656</v>
      </c>
      <c r="H29" s="207" t="s">
        <v>657</v>
      </c>
      <c r="I29" s="207" t="s">
        <v>658</v>
      </c>
      <c r="J29" s="208" t="str">
        <f t="shared" si="0"/>
        <v>FALSE</v>
      </c>
      <c r="K29" s="208">
        <v>1</v>
      </c>
      <c r="L29" s="208" t="s">
        <v>33</v>
      </c>
      <c r="M29" s="209" t="s">
        <v>113</v>
      </c>
      <c r="N29" s="209" t="str">
        <f>VLOOKUP(B29,'HECVAT - Lite | Vendor Response'!$A$7:$C$337,3,FALSE)</f>
        <v>No</v>
      </c>
      <c r="O29" s="209" t="str">
        <f>IF(LEN(VLOOKUP(B29,'Analyst Report'!$A$32:$I$120,7,FALSE))= 0,"",VLOOKUP(B29,'Analyst Report'!$A$32:$I$120,7,FALSE))</f>
        <v/>
      </c>
      <c r="P29" s="209">
        <f t="shared" si="1"/>
        <v>0</v>
      </c>
      <c r="Q29" s="209">
        <v>10</v>
      </c>
      <c r="R29" s="209">
        <f>IF(LEN(VLOOKUP(B29,'Analyst Report'!$A$32:$I$120,9,FALSE))= 0,VLOOKUP(B29,'Analyst Report'!$A$32:$I$120,8,FALSE),VLOOKUP(B29,'Analyst Report'!$A$32:$I$120,9,FALSE))</f>
        <v>10</v>
      </c>
      <c r="S29" s="209">
        <f t="shared" si="2"/>
        <v>10</v>
      </c>
      <c r="T29" s="209">
        <f t="shared" si="3"/>
        <v>0</v>
      </c>
      <c r="U29" s="210"/>
      <c r="V29" s="214"/>
      <c r="W29" s="214" t="s">
        <v>366</v>
      </c>
      <c r="X29" s="214"/>
      <c r="Y29" s="214"/>
      <c r="Z29" s="214" t="s">
        <v>364</v>
      </c>
      <c r="AA29" s="215" t="s">
        <v>621</v>
      </c>
      <c r="AB29" s="215"/>
      <c r="AC29" s="212"/>
      <c r="AD29" s="212"/>
      <c r="AE29" s="212"/>
      <c r="AF29" s="213"/>
      <c r="AG29" s="212"/>
      <c r="AH29" s="212"/>
      <c r="AI29" s="212"/>
      <c r="AJ29" s="212"/>
    </row>
    <row r="30" spans="1:36" ht="128.25">
      <c r="A30" s="204">
        <v>13</v>
      </c>
      <c r="B30" s="205" t="s">
        <v>125</v>
      </c>
      <c r="C30" s="205" t="s">
        <v>659</v>
      </c>
      <c r="D30" s="205" t="str">
        <f>VLOOKUP(B30,'HECVAT - Lite | Vendor Response'!A$25:D$113,4,FALSE)</f>
        <v>We can provide architecture diagrams upon request</v>
      </c>
      <c r="E30" s="206" t="s">
        <v>251</v>
      </c>
      <c r="F30" s="206" t="s">
        <v>660</v>
      </c>
      <c r="G30" s="206" t="s">
        <v>661</v>
      </c>
      <c r="H30" s="207" t="s">
        <v>662</v>
      </c>
      <c r="I30" s="207" t="s">
        <v>663</v>
      </c>
      <c r="J30" s="208" t="str">
        <f t="shared" si="0"/>
        <v>TRUE</v>
      </c>
      <c r="K30" s="208">
        <v>1</v>
      </c>
      <c r="L30" s="208" t="s">
        <v>33</v>
      </c>
      <c r="M30" s="209" t="s">
        <v>113</v>
      </c>
      <c r="N30" s="209" t="str">
        <f>VLOOKUP(B30,'HECVAT - Lite | Vendor Response'!$A$7:$C$337,3,FALSE)</f>
        <v>Yes</v>
      </c>
      <c r="O30" s="209" t="str">
        <f>IF(LEN(VLOOKUP(B30,'Analyst Report'!$A$32:$I$120,7,FALSE))= 0,"",VLOOKUP(B30,'Analyst Report'!$A$32:$I$120,7,FALSE))</f>
        <v/>
      </c>
      <c r="P30" s="209">
        <f t="shared" si="1"/>
        <v>1</v>
      </c>
      <c r="Q30" s="209">
        <v>25</v>
      </c>
      <c r="R30" s="209">
        <f>IF(LEN(VLOOKUP(B30,'Analyst Report'!$A$32:$I$120,9,FALSE))= 0,VLOOKUP(B30,'Analyst Report'!$A$32:$I$120,8,FALSE),VLOOKUP(B30,'Analyst Report'!$A$32:$I$120,9,FALSE))</f>
        <v>25</v>
      </c>
      <c r="S30" s="209">
        <f t="shared" si="2"/>
        <v>25</v>
      </c>
      <c r="T30" s="209">
        <f t="shared" si="3"/>
        <v>25</v>
      </c>
      <c r="U30" s="210"/>
      <c r="V30" s="214" t="s">
        <v>367</v>
      </c>
      <c r="W30" s="214" t="s">
        <v>368</v>
      </c>
      <c r="X30" s="214" t="s">
        <v>369</v>
      </c>
      <c r="Y30" s="214"/>
      <c r="Z30" s="214" t="s">
        <v>364</v>
      </c>
      <c r="AA30" s="215" t="s">
        <v>664</v>
      </c>
      <c r="AB30" s="215" t="s">
        <v>665</v>
      </c>
      <c r="AC30" s="212"/>
      <c r="AD30" s="212"/>
      <c r="AE30" s="212"/>
      <c r="AF30" s="213"/>
      <c r="AG30" s="212"/>
      <c r="AH30" s="212"/>
      <c r="AI30" s="212"/>
      <c r="AJ30" s="212"/>
    </row>
    <row r="31" spans="1:36" ht="114">
      <c r="A31" s="204">
        <v>14</v>
      </c>
      <c r="B31" s="205" t="s">
        <v>127</v>
      </c>
      <c r="C31" s="205" t="s">
        <v>666</v>
      </c>
      <c r="D31" s="205">
        <f>VLOOKUP(B31,'HECVAT - Lite | Vendor Response'!A$25:D$113,4,FALSE)</f>
        <v>0</v>
      </c>
      <c r="E31" s="206" t="s">
        <v>251</v>
      </c>
      <c r="F31" s="206" t="s">
        <v>667</v>
      </c>
      <c r="G31" s="206" t="s">
        <v>668</v>
      </c>
      <c r="H31" s="207" t="s">
        <v>669</v>
      </c>
      <c r="I31" s="207" t="s">
        <v>670</v>
      </c>
      <c r="J31" s="208" t="str">
        <f t="shared" si="0"/>
        <v>FALSE</v>
      </c>
      <c r="K31" s="208">
        <v>1</v>
      </c>
      <c r="L31" s="208" t="s">
        <v>33</v>
      </c>
      <c r="M31" s="209" t="s">
        <v>113</v>
      </c>
      <c r="N31" s="209" t="str">
        <f>VLOOKUP(B31,'HECVAT - Lite | Vendor Response'!$A$7:$C$337,3,FALSE)</f>
        <v>Yes</v>
      </c>
      <c r="O31" s="209" t="str">
        <f>IF(LEN(VLOOKUP(B31,'Analyst Report'!$A$32:$I$120,7,FALSE))= 0,"",VLOOKUP(B31,'Analyst Report'!$A$32:$I$120,7,FALSE))</f>
        <v/>
      </c>
      <c r="P31" s="209">
        <f t="shared" si="1"/>
        <v>1</v>
      </c>
      <c r="Q31" s="209">
        <v>20</v>
      </c>
      <c r="R31" s="209">
        <f>IF(LEN(VLOOKUP(B31,'Analyst Report'!$A$32:$I$120,9,FALSE))= 0,VLOOKUP(B31,'Analyst Report'!$A$32:$I$120,8,FALSE),VLOOKUP(B31,'Analyst Report'!$A$32:$I$120,9,FALSE))</f>
        <v>20</v>
      </c>
      <c r="S31" s="209">
        <f t="shared" si="2"/>
        <v>20</v>
      </c>
      <c r="T31" s="209">
        <f t="shared" si="3"/>
        <v>20</v>
      </c>
      <c r="U31" s="210"/>
      <c r="V31" s="214"/>
      <c r="W31" s="214"/>
      <c r="X31" s="214"/>
      <c r="Y31" s="214"/>
      <c r="Z31" s="214"/>
      <c r="AA31" s="215" t="s">
        <v>671</v>
      </c>
      <c r="AB31" s="215">
        <v>12.6</v>
      </c>
      <c r="AC31" s="212"/>
      <c r="AD31" s="212"/>
      <c r="AE31" s="212"/>
      <c r="AF31" s="213"/>
      <c r="AG31" s="212"/>
      <c r="AH31" s="212"/>
      <c r="AI31" s="212"/>
      <c r="AJ31" s="212"/>
    </row>
    <row r="32" spans="1:36" ht="156.75">
      <c r="A32" s="204">
        <v>15</v>
      </c>
      <c r="B32" s="205" t="s">
        <v>128</v>
      </c>
      <c r="C32" s="205" t="s">
        <v>672</v>
      </c>
      <c r="D32" s="205">
        <f>VLOOKUP(B32,'HECVAT - Lite | Vendor Response'!A$25:D$113,4,FALSE)</f>
        <v>0</v>
      </c>
      <c r="E32" s="206" t="s">
        <v>251</v>
      </c>
      <c r="F32" s="206" t="s">
        <v>673</v>
      </c>
      <c r="G32" s="206" t="s">
        <v>674</v>
      </c>
      <c r="H32" s="207" t="s">
        <v>675</v>
      </c>
      <c r="I32" s="207" t="s">
        <v>676</v>
      </c>
      <c r="J32" s="208" t="str">
        <f t="shared" si="0"/>
        <v>FALSE</v>
      </c>
      <c r="K32" s="208">
        <v>1</v>
      </c>
      <c r="L32" s="208" t="s">
        <v>33</v>
      </c>
      <c r="M32" s="209" t="s">
        <v>113</v>
      </c>
      <c r="N32" s="209" t="str">
        <f>VLOOKUP(B32,'HECVAT - Lite | Vendor Response'!$A$7:$C$337,3,FALSE)</f>
        <v>Yes</v>
      </c>
      <c r="O32" s="209" t="str">
        <f>IF(LEN(VLOOKUP(B32,'Analyst Report'!$A$32:$I$120,7,FALSE))= 0,"",VLOOKUP(B32,'Analyst Report'!$A$32:$I$120,7,FALSE))</f>
        <v/>
      </c>
      <c r="P32" s="209">
        <f t="shared" si="1"/>
        <v>1</v>
      </c>
      <c r="Q32" s="209">
        <v>10</v>
      </c>
      <c r="R32" s="209">
        <f>IF(LEN(VLOOKUP(B32,'Analyst Report'!$A$32:$I$120,9,FALSE))= 0,VLOOKUP(B32,'Analyst Report'!$A$32:$I$120,8,FALSE),VLOOKUP(B32,'Analyst Report'!$A$32:$I$120,9,FALSE))</f>
        <v>10</v>
      </c>
      <c r="S32" s="209">
        <f t="shared" si="2"/>
        <v>10</v>
      </c>
      <c r="T32" s="209">
        <f t="shared" si="3"/>
        <v>10</v>
      </c>
      <c r="U32" s="210"/>
      <c r="V32" s="214"/>
      <c r="W32" s="214"/>
      <c r="X32" s="214"/>
      <c r="Y32" s="214"/>
      <c r="Z32" s="214"/>
      <c r="AA32" s="215" t="s">
        <v>671</v>
      </c>
      <c r="AB32" s="215">
        <v>8.1</v>
      </c>
      <c r="AC32" s="212"/>
      <c r="AD32" s="212"/>
      <c r="AE32" s="212"/>
      <c r="AF32" s="213"/>
      <c r="AG32" s="212"/>
      <c r="AH32" s="212"/>
      <c r="AI32" s="212"/>
      <c r="AJ32" s="212"/>
    </row>
    <row r="33" spans="1:36" ht="114">
      <c r="A33" s="204">
        <v>16</v>
      </c>
      <c r="B33" s="205" t="s">
        <v>129</v>
      </c>
      <c r="C33" s="205" t="s">
        <v>677</v>
      </c>
      <c r="D33" s="205" t="str">
        <f>VLOOKUP(B33,'HECVAT - Lite | Vendor Response'!A$25:D$113,4,FALSE)</f>
        <v>We rely on Hostinger's comprehensive disaster recovery plans.</v>
      </c>
      <c r="E33" s="206" t="s">
        <v>251</v>
      </c>
      <c r="F33" s="206" t="s">
        <v>673</v>
      </c>
      <c r="G33" s="206" t="s">
        <v>678</v>
      </c>
      <c r="H33" s="207" t="s">
        <v>679</v>
      </c>
      <c r="I33" s="207" t="s">
        <v>680</v>
      </c>
      <c r="J33" s="208" t="str">
        <f t="shared" si="0"/>
        <v>FALSE</v>
      </c>
      <c r="K33" s="208">
        <v>1</v>
      </c>
      <c r="L33" s="208" t="s">
        <v>33</v>
      </c>
      <c r="M33" s="209" t="s">
        <v>113</v>
      </c>
      <c r="N33" s="209" t="str">
        <f>VLOOKUP(B33,'HECVAT - Lite | Vendor Response'!$A$7:$C$337,3,FALSE)</f>
        <v>Yes</v>
      </c>
      <c r="O33" s="209" t="str">
        <f>IF(LEN(VLOOKUP(B33,'Analyst Report'!$A$32:$I$120,7,FALSE))= 0,"",VLOOKUP(B33,'Analyst Report'!$A$32:$I$120,7,FALSE))</f>
        <v/>
      </c>
      <c r="P33" s="209">
        <f t="shared" si="1"/>
        <v>1</v>
      </c>
      <c r="Q33" s="209">
        <v>10</v>
      </c>
      <c r="R33" s="209">
        <f>IF(LEN(VLOOKUP(B33,'Analyst Report'!$A$32:$I$120,9,FALSE))= 0,VLOOKUP(B33,'Analyst Report'!$A$32:$I$120,8,FALSE),VLOOKUP(B33,'Analyst Report'!$A$32:$I$120,9,FALSE))</f>
        <v>10</v>
      </c>
      <c r="S33" s="209">
        <f t="shared" si="2"/>
        <v>10</v>
      </c>
      <c r="T33" s="209">
        <f t="shared" si="3"/>
        <v>10</v>
      </c>
      <c r="U33" s="210"/>
      <c r="V33" s="214"/>
      <c r="W33" s="214"/>
      <c r="X33" s="214"/>
      <c r="Y33" s="214"/>
      <c r="Z33" s="214" t="s">
        <v>681</v>
      </c>
      <c r="AA33" s="210" t="s">
        <v>682</v>
      </c>
      <c r="AB33" s="210" t="s">
        <v>683</v>
      </c>
      <c r="AC33" s="212"/>
      <c r="AD33" s="212"/>
      <c r="AE33" s="212"/>
      <c r="AF33" s="213"/>
      <c r="AG33" s="212"/>
      <c r="AH33" s="212"/>
      <c r="AI33" s="212"/>
      <c r="AJ33" s="212"/>
    </row>
    <row r="34" spans="1:36" ht="142.5">
      <c r="A34" s="204">
        <v>17</v>
      </c>
      <c r="B34" s="205" t="s">
        <v>131</v>
      </c>
      <c r="C34" s="205" t="s">
        <v>684</v>
      </c>
      <c r="D34" s="205" t="str">
        <f>VLOOKUP(B34,'HECVAT - Lite | Vendor Response'!A$25:D$113,4,FALSE)</f>
        <v>We rely on Hostinger’s disaster recovery plans and also perform external backups.</v>
      </c>
      <c r="E34" s="206" t="s">
        <v>251</v>
      </c>
      <c r="F34" s="206" t="s">
        <v>673</v>
      </c>
      <c r="G34" s="206" t="s">
        <v>685</v>
      </c>
      <c r="H34" s="207" t="s">
        <v>686</v>
      </c>
      <c r="I34" s="207" t="s">
        <v>687</v>
      </c>
      <c r="J34" s="208" t="str">
        <f t="shared" si="0"/>
        <v>FALSE</v>
      </c>
      <c r="K34" s="208">
        <v>1</v>
      </c>
      <c r="L34" s="208" t="s">
        <v>33</v>
      </c>
      <c r="M34" s="209" t="s">
        <v>113</v>
      </c>
      <c r="N34" s="209" t="str">
        <f>VLOOKUP(B34,'HECVAT - Lite | Vendor Response'!$A$7:$C$337,3,FALSE)</f>
        <v>Yes</v>
      </c>
      <c r="O34" s="209" t="str">
        <f>IF(LEN(VLOOKUP(B34,'Analyst Report'!$A$32:$I$120,7,FALSE))= 0,"",VLOOKUP(B34,'Analyst Report'!$A$32:$I$120,7,FALSE))</f>
        <v/>
      </c>
      <c r="P34" s="209">
        <f t="shared" si="1"/>
        <v>1</v>
      </c>
      <c r="Q34" s="209">
        <v>10</v>
      </c>
      <c r="R34" s="209">
        <f>IF(LEN(VLOOKUP(B34,'Analyst Report'!$A$32:$I$120,9,FALSE))= 0,VLOOKUP(B34,'Analyst Report'!$A$32:$I$120,8,FALSE),VLOOKUP(B34,'Analyst Report'!$A$32:$I$120,9,FALSE))</f>
        <v>10</v>
      </c>
      <c r="S34" s="209">
        <f t="shared" si="2"/>
        <v>10</v>
      </c>
      <c r="T34" s="209">
        <f t="shared" si="3"/>
        <v>10</v>
      </c>
      <c r="U34" s="210"/>
      <c r="V34" s="214"/>
      <c r="W34" s="214"/>
      <c r="X34" s="214"/>
      <c r="Y34" s="214"/>
      <c r="Z34" s="214"/>
      <c r="AA34" s="210" t="s">
        <v>682</v>
      </c>
      <c r="AB34" s="210" t="s">
        <v>683</v>
      </c>
      <c r="AC34" s="212"/>
      <c r="AD34" s="212"/>
      <c r="AE34" s="212"/>
      <c r="AF34" s="213"/>
      <c r="AG34" s="212"/>
      <c r="AH34" s="212"/>
      <c r="AI34" s="212"/>
      <c r="AJ34" s="212"/>
    </row>
    <row r="35" spans="1:36" ht="85.5">
      <c r="A35" s="204">
        <v>18</v>
      </c>
      <c r="B35" s="205" t="s">
        <v>133</v>
      </c>
      <c r="C35" s="205" t="s">
        <v>688</v>
      </c>
      <c r="D35" s="205">
        <f>VLOOKUP(B35,'HECVAT - Lite | Vendor Response'!A$25:D$113,4,FALSE)</f>
        <v>0</v>
      </c>
      <c r="E35" s="206" t="s">
        <v>251</v>
      </c>
      <c r="F35" s="206" t="s">
        <v>673</v>
      </c>
      <c r="G35" s="206" t="s">
        <v>689</v>
      </c>
      <c r="H35" s="207" t="s">
        <v>690</v>
      </c>
      <c r="I35" s="207" t="s">
        <v>691</v>
      </c>
      <c r="J35" s="208" t="str">
        <f t="shared" si="0"/>
        <v>TRUE</v>
      </c>
      <c r="K35" s="208">
        <v>1</v>
      </c>
      <c r="L35" s="208" t="s">
        <v>33</v>
      </c>
      <c r="M35" s="209" t="s">
        <v>113</v>
      </c>
      <c r="N35" s="209" t="str">
        <f>VLOOKUP(B35,'HECVAT - Lite | Vendor Response'!$A$7:$C$337,3,FALSE)</f>
        <v>Yes</v>
      </c>
      <c r="O35" s="209" t="str">
        <f>IF(LEN(VLOOKUP(B35,'Analyst Report'!$A$32:$I$120,7,FALSE))= 0,"",VLOOKUP(B35,'Analyst Report'!$A$32:$I$120,7,FALSE))</f>
        <v/>
      </c>
      <c r="P35" s="209">
        <f t="shared" si="1"/>
        <v>1</v>
      </c>
      <c r="Q35" s="209">
        <v>25</v>
      </c>
      <c r="R35" s="209">
        <f>IF(LEN(VLOOKUP(B35,'Analyst Report'!$A$32:$I$120,9,FALSE))= 0,VLOOKUP(B35,'Analyst Report'!$A$32:$I$120,8,FALSE),VLOOKUP(B35,'Analyst Report'!$A$32:$I$120,9,FALSE))</f>
        <v>25</v>
      </c>
      <c r="S35" s="209">
        <f t="shared" si="2"/>
        <v>25</v>
      </c>
      <c r="T35" s="209">
        <f t="shared" si="3"/>
        <v>25</v>
      </c>
      <c r="U35" s="210"/>
      <c r="V35" s="214"/>
      <c r="W35" s="214"/>
      <c r="X35" s="214"/>
      <c r="Y35" s="214" t="s">
        <v>692</v>
      </c>
      <c r="Z35" s="214"/>
      <c r="AA35" s="210" t="s">
        <v>605</v>
      </c>
      <c r="AB35" s="210" t="s">
        <v>693</v>
      </c>
      <c r="AC35" s="212"/>
      <c r="AD35" s="212"/>
      <c r="AE35" s="212"/>
      <c r="AF35" s="213"/>
      <c r="AG35" s="212"/>
      <c r="AH35" s="212"/>
      <c r="AI35" s="212"/>
      <c r="AJ35" s="212"/>
    </row>
    <row r="36" spans="1:36" ht="185.25">
      <c r="A36" s="204">
        <v>19</v>
      </c>
      <c r="B36" s="205" t="s">
        <v>134</v>
      </c>
      <c r="C36" s="205" t="s">
        <v>694</v>
      </c>
      <c r="D36" s="205" t="str">
        <f>VLOOKUP(B36,'HECVAT - Lite | Vendor Response'!A$25:D$113,4,FALSE)</f>
        <v xml:space="preserve">We use https://wave.webaim.org/ that evaluates the accessibility of web pages. It highlights issues related to WCAG guidelines and suggests fixes. </v>
      </c>
      <c r="E36" s="219" t="s">
        <v>695</v>
      </c>
      <c r="F36" s="206" t="s">
        <v>696</v>
      </c>
      <c r="G36" s="206" t="s">
        <v>697</v>
      </c>
      <c r="H36" s="207" t="s">
        <v>698</v>
      </c>
      <c r="I36" s="207" t="s">
        <v>699</v>
      </c>
      <c r="J36" s="208" t="str">
        <f t="shared" si="0"/>
        <v>FALSE</v>
      </c>
      <c r="K36" s="208">
        <v>1</v>
      </c>
      <c r="L36" s="208" t="s">
        <v>700</v>
      </c>
      <c r="M36" s="209" t="s">
        <v>113</v>
      </c>
      <c r="N36" s="209" t="str">
        <f>VLOOKUP(B36,'HECVAT - Lite | Vendor Response'!$A$7:$C$337,3,FALSE)</f>
        <v>Yes</v>
      </c>
      <c r="O36" s="209" t="str">
        <f>IF(LEN(VLOOKUP(B36,'Analyst Report'!$A$32:$I$120,7,FALSE))= 0,"",VLOOKUP(B36,'Analyst Report'!$A$32:$I$120,7,FALSE))</f>
        <v/>
      </c>
      <c r="P36" s="209">
        <f t="shared" si="1"/>
        <v>1</v>
      </c>
      <c r="Q36" s="209">
        <v>20</v>
      </c>
      <c r="R36" s="209">
        <f>IF(LEN(VLOOKUP(B36,'Analyst Report'!$A$32:$I$120,9,FALSE))= 0,VLOOKUP(B36,'Analyst Report'!$A$32:$I$120,8,FALSE),VLOOKUP(B36,'Analyst Report'!$A$32:$I$120,9,FALSE))</f>
        <v>20</v>
      </c>
      <c r="S36" s="209">
        <f t="shared" si="2"/>
        <v>20</v>
      </c>
      <c r="T36" s="209">
        <f t="shared" si="3"/>
        <v>20</v>
      </c>
      <c r="U36" s="210"/>
      <c r="V36" s="214"/>
      <c r="W36" s="214"/>
      <c r="X36" s="214"/>
      <c r="Y36" s="214"/>
      <c r="Z36" s="214"/>
      <c r="AA36" s="210"/>
      <c r="AB36" s="210"/>
      <c r="AC36" s="212"/>
      <c r="AD36" s="212"/>
      <c r="AE36" s="212"/>
      <c r="AF36" s="213"/>
      <c r="AG36" s="212"/>
      <c r="AH36" s="212"/>
      <c r="AI36" s="212"/>
      <c r="AJ36" s="212"/>
    </row>
    <row r="37" spans="1:36" ht="156.75">
      <c r="A37" s="204">
        <v>29</v>
      </c>
      <c r="B37" s="205" t="s">
        <v>135</v>
      </c>
      <c r="C37" s="205" t="s">
        <v>701</v>
      </c>
      <c r="D37" s="205">
        <f>VLOOKUP(B37,'HECVAT - Lite | Vendor Response'!A$25:D$113,4,FALSE)</f>
        <v>0</v>
      </c>
      <c r="E37" s="206" t="s">
        <v>251</v>
      </c>
      <c r="F37" s="206" t="s">
        <v>702</v>
      </c>
      <c r="G37" s="206" t="s">
        <v>703</v>
      </c>
      <c r="H37" s="207" t="s">
        <v>704</v>
      </c>
      <c r="I37" s="207" t="s">
        <v>705</v>
      </c>
      <c r="J37" s="208" t="str">
        <f t="shared" si="0"/>
        <v>FALSE</v>
      </c>
      <c r="K37" s="208">
        <v>1</v>
      </c>
      <c r="L37" s="208" t="s">
        <v>700</v>
      </c>
      <c r="M37" s="209" t="s">
        <v>113</v>
      </c>
      <c r="N37" s="209" t="str">
        <f>VLOOKUP(B37,'HECVAT - Lite | Vendor Response'!$A$7:$C$337,3,FALSE)</f>
        <v>No</v>
      </c>
      <c r="O37" s="209" t="str">
        <f>IF(LEN(VLOOKUP(B37,'Analyst Report'!$A$32:$I$120,7,FALSE))= 0,"",VLOOKUP(B37,'Analyst Report'!$A$32:$I$120,7,FALSE))</f>
        <v/>
      </c>
      <c r="P37" s="209">
        <f t="shared" si="1"/>
        <v>0</v>
      </c>
      <c r="Q37" s="209">
        <v>20</v>
      </c>
      <c r="R37" s="209">
        <f>IF(LEN(VLOOKUP(B37,'Analyst Report'!$A$32:$I$120,9,FALSE))= 0,VLOOKUP(B37,'Analyst Report'!$A$32:$I$120,8,FALSE),VLOOKUP(B37,'Analyst Report'!$A$32:$I$120,9,FALSE))</f>
        <v>20</v>
      </c>
      <c r="S37" s="209">
        <f t="shared" si="2"/>
        <v>20</v>
      </c>
      <c r="T37" s="209">
        <f t="shared" si="3"/>
        <v>0</v>
      </c>
      <c r="U37" s="210"/>
      <c r="V37" s="214"/>
      <c r="W37" s="214"/>
      <c r="X37" s="214"/>
      <c r="Y37" s="214"/>
      <c r="Z37" s="214"/>
      <c r="AA37" s="210"/>
      <c r="AB37" s="210"/>
      <c r="AC37" s="212"/>
      <c r="AD37" s="212"/>
      <c r="AE37" s="212"/>
      <c r="AF37" s="213"/>
      <c r="AG37" s="212"/>
      <c r="AH37" s="212"/>
      <c r="AI37" s="212"/>
      <c r="AJ37" s="212"/>
    </row>
    <row r="38" spans="1:36" ht="114">
      <c r="A38" s="204">
        <v>20</v>
      </c>
      <c r="B38" s="205" t="s">
        <v>137</v>
      </c>
      <c r="C38" s="205" t="s">
        <v>706</v>
      </c>
      <c r="D38" s="205">
        <f>VLOOKUP(B38,'HECVAT - Lite | Vendor Response'!A$25:D$113,4,FALSE)</f>
        <v>0</v>
      </c>
      <c r="E38" s="206" t="s">
        <v>251</v>
      </c>
      <c r="F38" s="206" t="s">
        <v>707</v>
      </c>
      <c r="G38" s="206" t="s">
        <v>708</v>
      </c>
      <c r="H38" s="207" t="s">
        <v>709</v>
      </c>
      <c r="I38" s="207" t="s">
        <v>710</v>
      </c>
      <c r="J38" s="208" t="str">
        <f t="shared" si="0"/>
        <v>FALSE</v>
      </c>
      <c r="K38" s="208">
        <v>1</v>
      </c>
      <c r="L38" s="208" t="s">
        <v>700</v>
      </c>
      <c r="M38" s="209" t="s">
        <v>113</v>
      </c>
      <c r="N38" s="209" t="str">
        <f>VLOOKUP(B38,'HECVAT - Lite | Vendor Response'!$A$7:$C$337,3,FALSE)</f>
        <v>No</v>
      </c>
      <c r="O38" s="209" t="str">
        <f>IF(LEN(VLOOKUP(B38,'Analyst Report'!$A$32:$I$120,7,FALSE))= 0,"",VLOOKUP(B38,'Analyst Report'!$A$32:$I$120,7,FALSE))</f>
        <v/>
      </c>
      <c r="P38" s="209">
        <f t="shared" si="1"/>
        <v>0</v>
      </c>
      <c r="Q38" s="209">
        <v>20</v>
      </c>
      <c r="R38" s="209">
        <f>IF(LEN(VLOOKUP(B38,'Analyst Report'!$A$32:$I$120,9,FALSE))= 0,VLOOKUP(B38,'Analyst Report'!$A$32:$I$120,8,FALSE),VLOOKUP(B38,'Analyst Report'!$A$32:$I$120,9,FALSE))</f>
        <v>20</v>
      </c>
      <c r="S38" s="209">
        <f t="shared" si="2"/>
        <v>20</v>
      </c>
      <c r="T38" s="209">
        <f t="shared" si="3"/>
        <v>0</v>
      </c>
      <c r="U38" s="210"/>
      <c r="V38" s="214"/>
      <c r="W38" s="214"/>
      <c r="X38" s="214"/>
      <c r="Y38" s="214"/>
      <c r="Z38" s="214"/>
      <c r="AA38" s="210"/>
      <c r="AB38" s="210"/>
      <c r="AC38" s="212"/>
      <c r="AD38" s="212"/>
      <c r="AE38" s="212"/>
      <c r="AF38" s="213"/>
      <c r="AG38" s="212"/>
      <c r="AH38" s="212"/>
      <c r="AI38" s="212"/>
      <c r="AJ38" s="212"/>
    </row>
    <row r="39" spans="1:36" ht="242.25">
      <c r="A39" s="204">
        <v>21</v>
      </c>
      <c r="B39" s="205" t="s">
        <v>138</v>
      </c>
      <c r="C39" s="205" t="s">
        <v>711</v>
      </c>
      <c r="D39" s="205" t="str">
        <f>VLOOKUP(B39,'HECVAT - Lite | Vendor Response'!A$25:D$113,4,FALSE)</f>
        <v>Our website is designed with W3.CSS, which provides built-in responsiveness and accessibility capabilities. We ensure our web pages can be used without a mouse and support keyboard navigation.</v>
      </c>
      <c r="E39" s="206" t="s">
        <v>251</v>
      </c>
      <c r="F39" s="206" t="s">
        <v>712</v>
      </c>
      <c r="G39" s="206" t="s">
        <v>713</v>
      </c>
      <c r="H39" s="207" t="s">
        <v>714</v>
      </c>
      <c r="I39" s="207" t="s">
        <v>715</v>
      </c>
      <c r="J39" s="208" t="str">
        <f t="shared" si="0"/>
        <v>FALSE</v>
      </c>
      <c r="K39" s="208">
        <v>1</v>
      </c>
      <c r="L39" s="208" t="s">
        <v>700</v>
      </c>
      <c r="M39" s="209" t="s">
        <v>113</v>
      </c>
      <c r="N39" s="209" t="str">
        <f>VLOOKUP(B39,'HECVAT - Lite | Vendor Response'!$A$7:$C$337,3,FALSE)</f>
        <v>Yes</v>
      </c>
      <c r="O39" s="209" t="str">
        <f>IF(LEN(VLOOKUP(B39,'Analyst Report'!$A$32:$I$120,7,FALSE))= 0,"",VLOOKUP(B39,'Analyst Report'!$A$32:$I$120,7,FALSE))</f>
        <v/>
      </c>
      <c r="P39" s="209">
        <f t="shared" si="1"/>
        <v>1</v>
      </c>
      <c r="Q39" s="209">
        <v>20</v>
      </c>
      <c r="R39" s="209">
        <f>IF(LEN(VLOOKUP(B39,'Analyst Report'!$A$32:$I$120,9,FALSE))= 0,VLOOKUP(B39,'Analyst Report'!$A$32:$I$120,8,FALSE),VLOOKUP(B39,'Analyst Report'!$A$32:$I$120,9,FALSE))</f>
        <v>20</v>
      </c>
      <c r="S39" s="209">
        <f t="shared" si="2"/>
        <v>20</v>
      </c>
      <c r="T39" s="209">
        <f t="shared" si="3"/>
        <v>20</v>
      </c>
      <c r="U39" s="210"/>
      <c r="V39" s="214"/>
      <c r="W39" s="214"/>
      <c r="X39" s="214"/>
      <c r="Y39" s="214"/>
      <c r="Z39" s="214"/>
      <c r="AA39" s="210"/>
      <c r="AB39" s="210"/>
      <c r="AC39" s="212"/>
      <c r="AD39" s="212"/>
      <c r="AE39" s="212"/>
      <c r="AF39" s="213"/>
      <c r="AG39" s="212"/>
      <c r="AH39" s="212"/>
      <c r="AI39" s="212"/>
      <c r="AJ39" s="212"/>
    </row>
    <row r="40" spans="1:36" ht="313.5">
      <c r="A40" s="204">
        <v>22</v>
      </c>
      <c r="B40" s="205" t="s">
        <v>140</v>
      </c>
      <c r="C40" s="205" t="s">
        <v>716</v>
      </c>
      <c r="D40" s="205" t="str">
        <f>VLOOKUP(B40,'HECVAT - Lite | Vendor Response'!A$25:D$113,4,FALSE)</f>
        <v>We follow the W3C Web Content Accessibility Guidelines (WCAG) to ensure accessibility.</v>
      </c>
      <c r="E40" s="206" t="s">
        <v>251</v>
      </c>
      <c r="F40" s="206" t="s">
        <v>717</v>
      </c>
      <c r="G40" s="206" t="s">
        <v>718</v>
      </c>
      <c r="H40" s="220" t="s">
        <v>719</v>
      </c>
      <c r="I40" s="207" t="s">
        <v>720</v>
      </c>
      <c r="J40" s="208" t="str">
        <f t="shared" si="0"/>
        <v>FALSE</v>
      </c>
      <c r="K40" s="208">
        <v>1</v>
      </c>
      <c r="L40" s="208" t="s">
        <v>700</v>
      </c>
      <c r="M40" s="209" t="s">
        <v>113</v>
      </c>
      <c r="N40" s="209" t="str">
        <f>VLOOKUP(B40,'HECVAT - Lite | Vendor Response'!$A$7:$C$337,3,FALSE)</f>
        <v>Yes</v>
      </c>
      <c r="O40" s="209" t="str">
        <f>IF(LEN(VLOOKUP(B40,'Analyst Report'!$A$32:$I$120,7,FALSE))= 0,"",VLOOKUP(B40,'Analyst Report'!$A$32:$I$120,7,FALSE))</f>
        <v/>
      </c>
      <c r="P40" s="209">
        <f t="shared" si="1"/>
        <v>1</v>
      </c>
      <c r="Q40" s="209">
        <v>20</v>
      </c>
      <c r="R40" s="209">
        <f>IF(LEN(VLOOKUP(B40,'Analyst Report'!$A$32:$I$120,9,FALSE))= 0,VLOOKUP(B40,'Analyst Report'!$A$32:$I$120,8,FALSE),VLOOKUP(B40,'Analyst Report'!$A$32:$I$120,9,FALSE))</f>
        <v>20</v>
      </c>
      <c r="S40" s="209">
        <f t="shared" si="2"/>
        <v>20</v>
      </c>
      <c r="T40" s="209">
        <f t="shared" si="3"/>
        <v>20</v>
      </c>
      <c r="U40" s="210"/>
      <c r="V40" s="214"/>
      <c r="W40" s="214"/>
      <c r="X40" s="214"/>
      <c r="Y40" s="214"/>
      <c r="Z40" s="214"/>
      <c r="AA40" s="210"/>
      <c r="AB40" s="210"/>
      <c r="AC40" s="212"/>
      <c r="AD40" s="212"/>
      <c r="AE40" s="212"/>
      <c r="AF40" s="213"/>
      <c r="AG40" s="212"/>
      <c r="AH40" s="212"/>
      <c r="AI40" s="212"/>
      <c r="AJ40" s="212"/>
    </row>
    <row r="41" spans="1:36" ht="142.5">
      <c r="A41" s="204">
        <v>23</v>
      </c>
      <c r="B41" s="205" t="s">
        <v>142</v>
      </c>
      <c r="C41" s="205" t="s">
        <v>721</v>
      </c>
      <c r="D41" s="205">
        <f>VLOOKUP(B41,'HECVAT - Lite | Vendor Response'!A$25:D$113,4,FALSE)</f>
        <v>0</v>
      </c>
      <c r="E41" s="206" t="s">
        <v>251</v>
      </c>
      <c r="F41" s="206" t="s">
        <v>722</v>
      </c>
      <c r="G41" s="206" t="s">
        <v>723</v>
      </c>
      <c r="H41" s="220" t="s">
        <v>724</v>
      </c>
      <c r="I41" s="207" t="s">
        <v>715</v>
      </c>
      <c r="J41" s="208" t="str">
        <f t="shared" si="0"/>
        <v>FALSE</v>
      </c>
      <c r="K41" s="208">
        <v>1</v>
      </c>
      <c r="L41" s="208" t="s">
        <v>700</v>
      </c>
      <c r="M41" s="209" t="s">
        <v>113</v>
      </c>
      <c r="N41" s="209" t="str">
        <f>VLOOKUP(B41,'HECVAT - Lite | Vendor Response'!$A$7:$C$337,3,FALSE)</f>
        <v>Yes</v>
      </c>
      <c r="O41" s="209" t="str">
        <f>IF(LEN(VLOOKUP(B41,'Analyst Report'!$A$32:$I$120,7,FALSE))= 0,"",VLOOKUP(B41,'Analyst Report'!$A$32:$I$120,7,FALSE))</f>
        <v/>
      </c>
      <c r="P41" s="209">
        <f t="shared" si="1"/>
        <v>1</v>
      </c>
      <c r="Q41" s="209">
        <v>20</v>
      </c>
      <c r="R41" s="209">
        <f>IF(LEN(VLOOKUP(B41,'Analyst Report'!$A$32:$I$120,9,FALSE))= 0,VLOOKUP(B41,'Analyst Report'!$A$32:$I$120,8,FALSE),VLOOKUP(B41,'Analyst Report'!$A$32:$I$120,9,FALSE))</f>
        <v>20</v>
      </c>
      <c r="S41" s="209">
        <f t="shared" si="2"/>
        <v>20</v>
      </c>
      <c r="T41" s="209">
        <f t="shared" si="3"/>
        <v>20</v>
      </c>
      <c r="U41" s="210"/>
      <c r="V41" s="214"/>
      <c r="W41" s="214"/>
      <c r="X41" s="214"/>
      <c r="Y41" s="214"/>
      <c r="Z41" s="214"/>
      <c r="AA41" s="210"/>
      <c r="AB41" s="210"/>
      <c r="AC41" s="212"/>
      <c r="AD41" s="212"/>
      <c r="AE41" s="212"/>
      <c r="AF41" s="213"/>
      <c r="AG41" s="212"/>
      <c r="AH41" s="212"/>
      <c r="AI41" s="212"/>
      <c r="AJ41" s="212"/>
    </row>
    <row r="42" spans="1:36" ht="185.25">
      <c r="A42" s="204">
        <v>24</v>
      </c>
      <c r="B42" s="205" t="s">
        <v>143</v>
      </c>
      <c r="C42" s="205" t="s">
        <v>725</v>
      </c>
      <c r="D42" s="205">
        <f>VLOOKUP(B42,'HECVAT - Lite | Vendor Response'!A$25:D$113,4,FALSE)</f>
        <v>0</v>
      </c>
      <c r="E42" s="206" t="s">
        <v>251</v>
      </c>
      <c r="F42" s="206" t="s">
        <v>726</v>
      </c>
      <c r="G42" s="206" t="s">
        <v>727</v>
      </c>
      <c r="H42" s="220" t="s">
        <v>728</v>
      </c>
      <c r="I42" s="207" t="s">
        <v>715</v>
      </c>
      <c r="J42" s="208" t="str">
        <f t="shared" si="0"/>
        <v>FALSE</v>
      </c>
      <c r="K42" s="208">
        <v>1</v>
      </c>
      <c r="L42" s="208" t="s">
        <v>700</v>
      </c>
      <c r="M42" s="209" t="s">
        <v>113</v>
      </c>
      <c r="N42" s="209" t="str">
        <f>VLOOKUP(B42,'HECVAT - Lite | Vendor Response'!$A$7:$C$337,3,FALSE)</f>
        <v>Yes</v>
      </c>
      <c r="O42" s="209" t="str">
        <f>IF(LEN(VLOOKUP(B42,'Analyst Report'!$A$32:$I$120,7,FALSE))= 0,"",VLOOKUP(B42,'Analyst Report'!$A$32:$I$120,7,FALSE))</f>
        <v/>
      </c>
      <c r="P42" s="209">
        <f t="shared" si="1"/>
        <v>1</v>
      </c>
      <c r="Q42" s="209">
        <v>20</v>
      </c>
      <c r="R42" s="209">
        <f>IF(LEN(VLOOKUP(B42,'Analyst Report'!$A$32:$I$120,9,FALSE))= 0,VLOOKUP(B42,'Analyst Report'!$A$32:$I$120,8,FALSE),VLOOKUP(B42,'Analyst Report'!$A$32:$I$120,9,FALSE))</f>
        <v>20</v>
      </c>
      <c r="S42" s="209">
        <f t="shared" si="2"/>
        <v>20</v>
      </c>
      <c r="T42" s="209">
        <f t="shared" si="3"/>
        <v>20</v>
      </c>
      <c r="U42" s="210"/>
      <c r="V42" s="214"/>
      <c r="W42" s="214"/>
      <c r="X42" s="214"/>
      <c r="Y42" s="214"/>
      <c r="Z42" s="214"/>
      <c r="AA42" s="210"/>
      <c r="AB42" s="210"/>
      <c r="AC42" s="212"/>
      <c r="AD42" s="212"/>
      <c r="AE42" s="212"/>
      <c r="AF42" s="213"/>
      <c r="AG42" s="212"/>
      <c r="AH42" s="212"/>
      <c r="AI42" s="212"/>
      <c r="AJ42" s="212"/>
    </row>
    <row r="43" spans="1:36" ht="171">
      <c r="A43" s="204">
        <v>25</v>
      </c>
      <c r="B43" s="205" t="s">
        <v>144</v>
      </c>
      <c r="C43" s="205" t="s">
        <v>729</v>
      </c>
      <c r="D43" s="205" t="str">
        <f>VLOOKUP(B43,'HECVAT - Lite | Vendor Response'!A$25:D$113,4,FALSE)</f>
        <v>We have processes in place to report and track accessibility issues, ensuring timely resolutions.</v>
      </c>
      <c r="E43" s="206" t="s">
        <v>251</v>
      </c>
      <c r="F43" s="206" t="s">
        <v>730</v>
      </c>
      <c r="G43" s="206" t="s">
        <v>731</v>
      </c>
      <c r="H43" s="220" t="s">
        <v>732</v>
      </c>
      <c r="I43" s="207" t="s">
        <v>715</v>
      </c>
      <c r="J43" s="208" t="str">
        <f t="shared" si="0"/>
        <v>FALSE</v>
      </c>
      <c r="K43" s="208">
        <v>1</v>
      </c>
      <c r="L43" s="208" t="s">
        <v>700</v>
      </c>
      <c r="M43" s="209" t="s">
        <v>113</v>
      </c>
      <c r="N43" s="209" t="str">
        <f>VLOOKUP(B43,'HECVAT - Lite | Vendor Response'!$A$7:$C$337,3,FALSE)</f>
        <v>Yes</v>
      </c>
      <c r="O43" s="209" t="str">
        <f>IF(LEN(VLOOKUP(B43,'Analyst Report'!$A$32:$I$120,7,FALSE))= 0,"",VLOOKUP(B43,'Analyst Report'!$A$32:$I$120,7,FALSE))</f>
        <v/>
      </c>
      <c r="P43" s="209">
        <f t="shared" si="1"/>
        <v>1</v>
      </c>
      <c r="Q43" s="209">
        <v>20</v>
      </c>
      <c r="R43" s="209">
        <f>IF(LEN(VLOOKUP(B43,'Analyst Report'!$A$32:$I$120,9,FALSE))= 0,VLOOKUP(B43,'Analyst Report'!$A$32:$I$120,8,FALSE),VLOOKUP(B43,'Analyst Report'!$A$32:$I$120,9,FALSE))</f>
        <v>20</v>
      </c>
      <c r="S43" s="209">
        <f t="shared" si="2"/>
        <v>20</v>
      </c>
      <c r="T43" s="209">
        <f t="shared" si="3"/>
        <v>20</v>
      </c>
      <c r="U43" s="210"/>
      <c r="V43" s="214"/>
      <c r="W43" s="214"/>
      <c r="X43" s="214"/>
      <c r="Y43" s="214"/>
      <c r="Z43" s="214"/>
      <c r="AA43" s="210"/>
      <c r="AB43" s="210"/>
      <c r="AC43" s="212"/>
      <c r="AD43" s="212"/>
      <c r="AE43" s="212"/>
      <c r="AF43" s="212"/>
      <c r="AG43" s="212"/>
      <c r="AH43" s="212"/>
      <c r="AI43" s="212"/>
      <c r="AJ43" s="212"/>
    </row>
    <row r="44" spans="1:36" ht="142.5">
      <c r="A44" s="204">
        <v>26</v>
      </c>
      <c r="B44" s="205" t="s">
        <v>146</v>
      </c>
      <c r="C44" s="205" t="s">
        <v>733</v>
      </c>
      <c r="D44" s="205" t="str">
        <f>VLOOKUP(B44,'HECVAT - Lite | Vendor Response'!A$25:D$113,4,FALSE)</f>
        <v>Our development lifecycle includes steps to ensure accessibility, leveraging the features provided by W3.CSS.</v>
      </c>
      <c r="E44" s="206" t="s">
        <v>251</v>
      </c>
      <c r="F44" s="206" t="s">
        <v>734</v>
      </c>
      <c r="G44" s="206" t="s">
        <v>735</v>
      </c>
      <c r="H44" s="207" t="s">
        <v>736</v>
      </c>
      <c r="I44" s="207" t="s">
        <v>715</v>
      </c>
      <c r="J44" s="208" t="str">
        <f t="shared" si="0"/>
        <v>FALSE</v>
      </c>
      <c r="K44" s="208">
        <v>1</v>
      </c>
      <c r="L44" s="208" t="s">
        <v>700</v>
      </c>
      <c r="M44" s="209" t="s">
        <v>113</v>
      </c>
      <c r="N44" s="209" t="str">
        <f>VLOOKUP(B44,'HECVAT - Lite | Vendor Response'!$A$7:$C$337,3,FALSE)</f>
        <v>Yes</v>
      </c>
      <c r="O44" s="209" t="str">
        <f>IF(LEN(VLOOKUP(B44,'Analyst Report'!$A$32:$I$120,7,FALSE))= 0,"",VLOOKUP(B44,'Analyst Report'!$A$32:$I$120,7,FALSE))</f>
        <v/>
      </c>
      <c r="P44" s="209">
        <f t="shared" si="1"/>
        <v>1</v>
      </c>
      <c r="Q44" s="209">
        <v>20</v>
      </c>
      <c r="R44" s="209">
        <f>IF(LEN(VLOOKUP(B44,'Analyst Report'!$A$32:$I$120,9,FALSE))= 0,VLOOKUP(B44,'Analyst Report'!$A$32:$I$120,8,FALSE),VLOOKUP(B44,'Analyst Report'!$A$32:$I$120,9,FALSE))</f>
        <v>20</v>
      </c>
      <c r="S44" s="209">
        <f t="shared" si="2"/>
        <v>20</v>
      </c>
      <c r="T44" s="209">
        <f t="shared" si="3"/>
        <v>20</v>
      </c>
      <c r="U44" s="210"/>
      <c r="V44" s="214"/>
      <c r="W44" s="214"/>
      <c r="X44" s="214"/>
      <c r="Y44" s="214"/>
      <c r="Z44" s="214"/>
      <c r="AA44" s="210"/>
      <c r="AB44" s="210"/>
      <c r="AC44" s="212"/>
      <c r="AD44" s="212"/>
      <c r="AE44" s="212"/>
      <c r="AF44" s="212"/>
      <c r="AG44" s="212"/>
      <c r="AH44" s="212"/>
      <c r="AI44" s="212"/>
      <c r="AJ44" s="212"/>
    </row>
    <row r="45" spans="1:36" ht="85.5">
      <c r="A45" s="204">
        <v>27</v>
      </c>
      <c r="B45" s="205" t="s">
        <v>148</v>
      </c>
      <c r="C45" s="205" t="s">
        <v>737</v>
      </c>
      <c r="D45" s="205">
        <f>VLOOKUP(B45,'HECVAT - Lite | Vendor Response'!A$25:D$113,4,FALSE)</f>
        <v>0</v>
      </c>
      <c r="E45" s="206" t="s">
        <v>251</v>
      </c>
      <c r="F45" s="206" t="s">
        <v>738</v>
      </c>
      <c r="G45" s="206" t="s">
        <v>739</v>
      </c>
      <c r="H45" s="220" t="s">
        <v>740</v>
      </c>
      <c r="I45" s="207" t="s">
        <v>715</v>
      </c>
      <c r="J45" s="208" t="str">
        <f t="shared" si="0"/>
        <v>FALSE</v>
      </c>
      <c r="K45" s="208">
        <v>1</v>
      </c>
      <c r="L45" s="208" t="s">
        <v>700</v>
      </c>
      <c r="M45" s="209" t="s">
        <v>113</v>
      </c>
      <c r="N45" s="209" t="str">
        <f>VLOOKUP(B45,'HECVAT - Lite | Vendor Response'!$A$7:$C$337,3,FALSE)</f>
        <v>Yes</v>
      </c>
      <c r="O45" s="209" t="str">
        <f>IF(LEN(VLOOKUP(B45,'Analyst Report'!$A$32:$I$120,7,FALSE))= 0,"",VLOOKUP(B45,'Analyst Report'!$A$32:$I$120,7,FALSE))</f>
        <v/>
      </c>
      <c r="P45" s="209">
        <f t="shared" si="1"/>
        <v>1</v>
      </c>
      <c r="Q45" s="209">
        <v>20</v>
      </c>
      <c r="R45" s="209">
        <f>IF(LEN(VLOOKUP(B45,'Analyst Report'!$A$32:$I$120,9,FALSE))= 0,VLOOKUP(B45,'Analyst Report'!$A$32:$I$120,8,FALSE),VLOOKUP(B45,'Analyst Report'!$A$32:$I$120,9,FALSE))</f>
        <v>20</v>
      </c>
      <c r="S45" s="209">
        <f t="shared" si="2"/>
        <v>20</v>
      </c>
      <c r="T45" s="209">
        <f t="shared" si="3"/>
        <v>20</v>
      </c>
      <c r="U45" s="210"/>
      <c r="V45" s="214"/>
      <c r="W45" s="214"/>
      <c r="X45" s="214"/>
      <c r="Y45" s="214"/>
      <c r="Z45" s="214"/>
      <c r="AA45" s="210"/>
      <c r="AB45" s="210"/>
      <c r="AC45" s="212"/>
      <c r="AD45" s="212"/>
      <c r="AE45" s="212"/>
      <c r="AF45" s="212"/>
      <c r="AG45" s="212"/>
      <c r="AH45" s="212"/>
      <c r="AI45" s="212"/>
      <c r="AJ45" s="212"/>
    </row>
    <row r="46" spans="1:36" ht="213.75">
      <c r="A46" s="204">
        <v>28</v>
      </c>
      <c r="B46" s="205" t="s">
        <v>149</v>
      </c>
      <c r="C46" s="221" t="s">
        <v>741</v>
      </c>
      <c r="D46" s="205">
        <f>VLOOKUP(B46,'HECVAT - Lite | Vendor Response'!A$25:D$113,4,FALSE)</f>
        <v>0</v>
      </c>
      <c r="E46" s="206" t="s">
        <v>251</v>
      </c>
      <c r="F46" s="206" t="s">
        <v>251</v>
      </c>
      <c r="G46" s="219" t="s">
        <v>742</v>
      </c>
      <c r="H46" s="220" t="s">
        <v>743</v>
      </c>
      <c r="I46" s="207" t="s">
        <v>715</v>
      </c>
      <c r="J46" s="208" t="str">
        <f t="shared" si="0"/>
        <v>FALSE</v>
      </c>
      <c r="K46" s="208">
        <v>1</v>
      </c>
      <c r="L46" s="208" t="s">
        <v>700</v>
      </c>
      <c r="M46" s="209" t="s">
        <v>109</v>
      </c>
      <c r="N46" s="209" t="str">
        <f>VLOOKUP(B46,'HECVAT - Lite | Vendor Response'!$A$7:$C$337,3,FALSE)</f>
        <v>No</v>
      </c>
      <c r="O46" s="209" t="str">
        <f>IF(LEN(VLOOKUP(B46,'Analyst Report'!$A$32:$I$120,7,FALSE))= 0,"",VLOOKUP(B46,'Analyst Report'!$A$32:$I$120,7,FALSE))</f>
        <v/>
      </c>
      <c r="P46" s="209">
        <f t="shared" si="1"/>
        <v>1</v>
      </c>
      <c r="Q46" s="209">
        <v>20</v>
      </c>
      <c r="R46" s="209">
        <f>IF(LEN(VLOOKUP(B46,'Analyst Report'!$A$32:$I$120,9,FALSE))= 0,VLOOKUP(B46,'Analyst Report'!$A$32:$I$120,8,FALSE),VLOOKUP(B46,'Analyst Report'!$A$32:$I$120,9,FALSE))</f>
        <v>20</v>
      </c>
      <c r="S46" s="209">
        <f t="shared" si="2"/>
        <v>20</v>
      </c>
      <c r="T46" s="209">
        <f t="shared" si="3"/>
        <v>20</v>
      </c>
      <c r="U46" s="210"/>
      <c r="V46" s="214"/>
      <c r="W46" s="214"/>
      <c r="X46" s="214"/>
      <c r="Y46" s="214"/>
      <c r="Z46" s="214"/>
      <c r="AA46" s="210"/>
      <c r="AB46" s="210"/>
      <c r="AC46" s="212"/>
      <c r="AD46" s="212"/>
      <c r="AE46" s="212"/>
      <c r="AF46" s="212"/>
      <c r="AG46" s="212"/>
      <c r="AH46" s="212"/>
      <c r="AI46" s="212"/>
      <c r="AJ46" s="212"/>
    </row>
    <row r="47" spans="1:36" ht="156.75">
      <c r="A47" s="204">
        <v>29</v>
      </c>
      <c r="B47" s="205" t="s">
        <v>151</v>
      </c>
      <c r="C47" s="222" t="s">
        <v>744</v>
      </c>
      <c r="D47" s="205" t="str">
        <f>VLOOKUP(B47,'HECVAT - Lite | Vendor Response'!A$25:D$113,4,FALSE)</f>
        <v>Admin, vs regular user, within engineering user we have multiple access levels for free/student/pro</v>
      </c>
      <c r="E47" s="206" t="s">
        <v>745</v>
      </c>
      <c r="F47" s="206" t="s">
        <v>746</v>
      </c>
      <c r="G47" s="206" t="s">
        <v>747</v>
      </c>
      <c r="H47" s="220" t="s">
        <v>748</v>
      </c>
      <c r="I47" s="207" t="s">
        <v>749</v>
      </c>
      <c r="J47" s="208" t="str">
        <f t="shared" si="0"/>
        <v>TRUE</v>
      </c>
      <c r="K47" s="208">
        <v>1</v>
      </c>
      <c r="L47" s="208" t="s">
        <v>150</v>
      </c>
      <c r="M47" s="209" t="s">
        <v>113</v>
      </c>
      <c r="N47" s="209" t="str">
        <f>VLOOKUP(B47,'HECVAT - Lite | Vendor Response'!$A$7:$C$337,3,FALSE)</f>
        <v>Yes</v>
      </c>
      <c r="O47" s="209" t="str">
        <f>IF(LEN(VLOOKUP(B47,'Analyst Report'!$A$32:$I$120,7,FALSE))= 0,"",VLOOKUP(B47,'Analyst Report'!$A$32:$I$120,7,FALSE))</f>
        <v/>
      </c>
      <c r="P47" s="209">
        <f t="shared" si="1"/>
        <v>1</v>
      </c>
      <c r="Q47" s="209">
        <v>25</v>
      </c>
      <c r="R47" s="209">
        <f>IF(LEN(VLOOKUP(B47,'Analyst Report'!$A$32:$I$120,9,FALSE))= 0,VLOOKUP(B47,'Analyst Report'!$A$32:$I$120,8,FALSE),VLOOKUP(B47,'Analyst Report'!$A$32:$I$120,9,FALSE))</f>
        <v>25</v>
      </c>
      <c r="S47" s="209">
        <f t="shared" si="2"/>
        <v>25</v>
      </c>
      <c r="T47" s="209">
        <f t="shared" si="3"/>
        <v>25</v>
      </c>
      <c r="U47" s="211" t="s">
        <v>373</v>
      </c>
      <c r="V47" s="214"/>
      <c r="W47" s="214" t="s">
        <v>374</v>
      </c>
      <c r="X47" s="214" t="s">
        <v>375</v>
      </c>
      <c r="Y47" s="214" t="s">
        <v>376</v>
      </c>
      <c r="Z47" s="214" t="s">
        <v>377</v>
      </c>
      <c r="AA47" s="210" t="s">
        <v>750</v>
      </c>
      <c r="AB47" s="210" t="s">
        <v>751</v>
      </c>
      <c r="AC47" s="212"/>
      <c r="AD47" s="212"/>
      <c r="AE47" s="212"/>
      <c r="AF47" s="212"/>
      <c r="AG47" s="212"/>
      <c r="AH47" s="212"/>
      <c r="AI47" s="212"/>
      <c r="AJ47" s="212"/>
    </row>
    <row r="48" spans="1:36" ht="128.25">
      <c r="A48" s="204">
        <v>30</v>
      </c>
      <c r="B48" s="205" t="s">
        <v>153</v>
      </c>
      <c r="C48" s="205" t="s">
        <v>752</v>
      </c>
      <c r="D48" s="205">
        <f>VLOOKUP(B48,'HECVAT - Lite | Vendor Response'!A$25:D$113,4,FALSE)</f>
        <v>0</v>
      </c>
      <c r="E48" s="206" t="s">
        <v>753</v>
      </c>
      <c r="F48" s="206" t="s">
        <v>754</v>
      </c>
      <c r="G48" s="206" t="s">
        <v>251</v>
      </c>
      <c r="H48" s="207" t="s">
        <v>755</v>
      </c>
      <c r="I48" s="220" t="s">
        <v>756</v>
      </c>
      <c r="J48" s="208" t="str">
        <f t="shared" si="0"/>
        <v>FALSE</v>
      </c>
      <c r="K48" s="208">
        <v>1</v>
      </c>
      <c r="L48" s="208" t="s">
        <v>150</v>
      </c>
      <c r="M48" s="209" t="s">
        <v>113</v>
      </c>
      <c r="N48" s="209" t="str">
        <f>VLOOKUP(B48,'HECVAT - Lite | Vendor Response'!$A$7:$C$337,3,FALSE)</f>
        <v>Yes</v>
      </c>
      <c r="O48" s="209" t="str">
        <f>IF(LEN(VLOOKUP(B48,'Analyst Report'!$A$32:$I$120,7,FALSE))= 0,"",VLOOKUP(B48,'Analyst Report'!$A$32:$I$120,7,FALSE))</f>
        <v/>
      </c>
      <c r="P48" s="209">
        <f t="shared" si="1"/>
        <v>1</v>
      </c>
      <c r="Q48" s="209">
        <v>15</v>
      </c>
      <c r="R48" s="209">
        <f>IF(LEN(VLOOKUP(B48,'Analyst Report'!$A$32:$I$120,9,FALSE))= 0,VLOOKUP(B48,'Analyst Report'!$A$32:$I$120,8,FALSE),VLOOKUP(B48,'Analyst Report'!$A$32:$I$120,9,FALSE))</f>
        <v>15</v>
      </c>
      <c r="S48" s="209">
        <f t="shared" si="2"/>
        <v>15</v>
      </c>
      <c r="T48" s="209">
        <f t="shared" si="3"/>
        <v>15</v>
      </c>
      <c r="U48" s="214" t="s">
        <v>379</v>
      </c>
      <c r="V48" s="214"/>
      <c r="W48" s="214" t="s">
        <v>380</v>
      </c>
      <c r="X48" s="214" t="s">
        <v>381</v>
      </c>
      <c r="Y48" s="214" t="s">
        <v>382</v>
      </c>
      <c r="Z48" s="214" t="s">
        <v>383</v>
      </c>
      <c r="AA48" s="210" t="s">
        <v>750</v>
      </c>
      <c r="AB48" s="210"/>
      <c r="AC48" s="212"/>
      <c r="AD48" s="212"/>
      <c r="AE48" s="212"/>
      <c r="AF48" s="212"/>
      <c r="AG48" s="212"/>
      <c r="AH48" s="212"/>
      <c r="AI48" s="212"/>
      <c r="AJ48" s="212"/>
    </row>
    <row r="49" spans="1:36" ht="270.75">
      <c r="A49" s="204">
        <v>31</v>
      </c>
      <c r="B49" s="205" t="s">
        <v>154</v>
      </c>
      <c r="C49" s="205" t="s">
        <v>757</v>
      </c>
      <c r="D49" s="205">
        <f>VLOOKUP(B49,'HECVAT - Lite | Vendor Response'!A$25:D$113,4,FALSE)</f>
        <v>0</v>
      </c>
      <c r="E49" s="206" t="s">
        <v>251</v>
      </c>
      <c r="F49" s="206" t="s">
        <v>673</v>
      </c>
      <c r="G49" s="206" t="s">
        <v>758</v>
      </c>
      <c r="H49" s="207" t="s">
        <v>759</v>
      </c>
      <c r="I49" s="207" t="s">
        <v>760</v>
      </c>
      <c r="J49" s="208" t="str">
        <f t="shared" si="0"/>
        <v>FALSE</v>
      </c>
      <c r="K49" s="208">
        <v>1</v>
      </c>
      <c r="L49" s="208" t="s">
        <v>150</v>
      </c>
      <c r="M49" s="209" t="s">
        <v>113</v>
      </c>
      <c r="N49" s="209" t="str">
        <f>VLOOKUP(B49,'HECVAT - Lite | Vendor Response'!$A$7:$C$337,3,FALSE)</f>
        <v>Yes</v>
      </c>
      <c r="O49" s="209" t="str">
        <f>IF(LEN(VLOOKUP(B49,'Analyst Report'!$A$32:$I$120,7,FALSE))= 0,"",VLOOKUP(B49,'Analyst Report'!$A$32:$I$120,7,FALSE))</f>
        <v/>
      </c>
      <c r="P49" s="209">
        <f t="shared" si="1"/>
        <v>1</v>
      </c>
      <c r="Q49" s="209">
        <v>20</v>
      </c>
      <c r="R49" s="209">
        <f>IF(LEN(VLOOKUP(B49,'Analyst Report'!$A$32:$I$120,9,FALSE))= 0,VLOOKUP(B49,'Analyst Report'!$A$32:$I$120,8,FALSE),VLOOKUP(B49,'Analyst Report'!$A$32:$I$120,9,FALSE))</f>
        <v>20</v>
      </c>
      <c r="S49" s="209">
        <f t="shared" si="2"/>
        <v>20</v>
      </c>
      <c r="T49" s="209">
        <f t="shared" si="3"/>
        <v>20</v>
      </c>
      <c r="U49" s="214" t="s">
        <v>384</v>
      </c>
      <c r="V49" s="214"/>
      <c r="W49" s="223">
        <v>6.2</v>
      </c>
      <c r="X49" s="214" t="s">
        <v>385</v>
      </c>
      <c r="Y49" s="214" t="s">
        <v>386</v>
      </c>
      <c r="Z49" s="216" t="s">
        <v>387</v>
      </c>
      <c r="AA49" s="217" t="s">
        <v>761</v>
      </c>
      <c r="AB49" s="217"/>
      <c r="AC49" s="212"/>
      <c r="AD49" s="212"/>
      <c r="AE49" s="212"/>
      <c r="AF49" s="212"/>
      <c r="AG49" s="212"/>
      <c r="AH49" s="212"/>
      <c r="AI49" s="212"/>
      <c r="AJ49" s="212"/>
    </row>
    <row r="50" spans="1:36" ht="142.5">
      <c r="A50" s="204">
        <v>32</v>
      </c>
      <c r="B50" s="205" t="s">
        <v>155</v>
      </c>
      <c r="C50" s="205" t="s">
        <v>762</v>
      </c>
      <c r="D50" s="205" t="str">
        <f>VLOOKUP(B50,'HECVAT - Lite | Vendor Response'!A$25:D$113,4,FALSE)</f>
        <v>Validating program syntax, input availability and correctness</v>
      </c>
      <c r="E50" s="206" t="s">
        <v>251</v>
      </c>
      <c r="F50" s="206" t="s">
        <v>763</v>
      </c>
      <c r="G50" s="206" t="s">
        <v>764</v>
      </c>
      <c r="H50" s="207" t="s">
        <v>765</v>
      </c>
      <c r="I50" s="207" t="s">
        <v>766</v>
      </c>
      <c r="J50" s="208" t="str">
        <f t="shared" si="0"/>
        <v>TRUE</v>
      </c>
      <c r="K50" s="208">
        <v>1</v>
      </c>
      <c r="L50" s="208" t="s">
        <v>150</v>
      </c>
      <c r="M50" s="209" t="s">
        <v>113</v>
      </c>
      <c r="N50" s="209" t="str">
        <f>VLOOKUP(B50,'HECVAT - Lite | Vendor Response'!$A$7:$C$337,3,FALSE)</f>
        <v>Yes</v>
      </c>
      <c r="O50" s="209" t="str">
        <f>IF(LEN(VLOOKUP(B50,'Analyst Report'!$A$32:$I$120,7,FALSE))= 0,"",VLOOKUP(B50,'Analyst Report'!$A$32:$I$120,7,FALSE))</f>
        <v/>
      </c>
      <c r="P50" s="209">
        <f t="shared" si="1"/>
        <v>1</v>
      </c>
      <c r="Q50" s="209">
        <v>25</v>
      </c>
      <c r="R50" s="209">
        <f>IF(LEN(VLOOKUP(B50,'Analyst Report'!$A$32:$I$120,9,FALSE))= 0,VLOOKUP(B50,'Analyst Report'!$A$32:$I$120,8,FALSE),VLOOKUP(B50,'Analyst Report'!$A$32:$I$120,9,FALSE))</f>
        <v>25</v>
      </c>
      <c r="S50" s="209">
        <f t="shared" si="2"/>
        <v>25</v>
      </c>
      <c r="T50" s="209">
        <f t="shared" si="3"/>
        <v>25</v>
      </c>
      <c r="U50" s="214" t="s">
        <v>389</v>
      </c>
      <c r="V50" s="214"/>
      <c r="W50" s="214" t="s">
        <v>390</v>
      </c>
      <c r="X50" s="214" t="s">
        <v>391</v>
      </c>
      <c r="Y50" s="214"/>
      <c r="Z50" s="214" t="s">
        <v>392</v>
      </c>
      <c r="AA50" s="210" t="s">
        <v>652</v>
      </c>
      <c r="AB50" s="210"/>
      <c r="AC50" s="212"/>
      <c r="AD50" s="212"/>
      <c r="AE50" s="212"/>
      <c r="AF50" s="212"/>
      <c r="AG50" s="212"/>
      <c r="AH50" s="212"/>
      <c r="AI50" s="212"/>
      <c r="AJ50" s="212"/>
    </row>
    <row r="51" spans="1:36" ht="142.5">
      <c r="A51" s="204">
        <v>33</v>
      </c>
      <c r="B51" s="205" t="s">
        <v>157</v>
      </c>
      <c r="C51" s="205" t="s">
        <v>767</v>
      </c>
      <c r="D51" s="205" t="str">
        <f>VLOOKUP(B51,'HECVAT - Lite | Vendor Response'!A$25:D$113,4,FALSE)</f>
        <v>Via Hostinger</v>
      </c>
      <c r="E51" s="206" t="s">
        <v>251</v>
      </c>
      <c r="F51" s="206" t="s">
        <v>768</v>
      </c>
      <c r="G51" s="206" t="s">
        <v>769</v>
      </c>
      <c r="H51" s="207" t="s">
        <v>770</v>
      </c>
      <c r="I51" s="207" t="s">
        <v>771</v>
      </c>
      <c r="J51" s="208" t="str">
        <f t="shared" si="0"/>
        <v>TRUE</v>
      </c>
      <c r="K51" s="208">
        <v>1</v>
      </c>
      <c r="L51" s="208" t="s">
        <v>150</v>
      </c>
      <c r="M51" s="209" t="s">
        <v>113</v>
      </c>
      <c r="N51" s="209" t="str">
        <f>VLOOKUP(B51,'HECVAT - Lite | Vendor Response'!$A$7:$C$337,3,FALSE)</f>
        <v>Yes</v>
      </c>
      <c r="O51" s="209" t="str">
        <f>IF(LEN(VLOOKUP(B51,'Analyst Report'!$A$32:$I$120,7,FALSE))= 0,"",VLOOKUP(B51,'Analyst Report'!$A$32:$I$120,7,FALSE))</f>
        <v/>
      </c>
      <c r="P51" s="209">
        <f t="shared" si="1"/>
        <v>1</v>
      </c>
      <c r="Q51" s="209">
        <v>25</v>
      </c>
      <c r="R51" s="209">
        <f>IF(LEN(VLOOKUP(B51,'Analyst Report'!$A$32:$I$120,9,FALSE))= 0,VLOOKUP(B51,'Analyst Report'!$A$32:$I$120,8,FALSE),VLOOKUP(B51,'Analyst Report'!$A$32:$I$120,9,FALSE))</f>
        <v>25</v>
      </c>
      <c r="S51" s="209">
        <f t="shared" si="2"/>
        <v>25</v>
      </c>
      <c r="T51" s="209">
        <f t="shared" si="3"/>
        <v>25</v>
      </c>
      <c r="U51" s="214" t="s">
        <v>379</v>
      </c>
      <c r="V51" s="214"/>
      <c r="W51" s="214" t="s">
        <v>394</v>
      </c>
      <c r="X51" s="214" t="s">
        <v>395</v>
      </c>
      <c r="Y51" s="214"/>
      <c r="Z51" s="214"/>
      <c r="AA51" s="210" t="s">
        <v>652</v>
      </c>
      <c r="AB51" s="210">
        <v>1.1000000000000001</v>
      </c>
      <c r="AC51" s="212"/>
      <c r="AD51" s="212"/>
      <c r="AE51" s="212"/>
      <c r="AF51" s="212"/>
      <c r="AG51" s="212"/>
      <c r="AH51" s="212"/>
      <c r="AI51" s="212"/>
      <c r="AJ51" s="212"/>
    </row>
    <row r="52" spans="1:36" ht="171">
      <c r="A52" s="204">
        <v>34</v>
      </c>
      <c r="B52" s="205" t="s">
        <v>159</v>
      </c>
      <c r="C52" s="205" t="s">
        <v>772</v>
      </c>
      <c r="D52" s="205">
        <f>VLOOKUP(B52,'HECVAT - Lite | Vendor Response'!A$25:D$113,4,FALSE)</f>
        <v>0</v>
      </c>
      <c r="E52" s="206" t="s">
        <v>773</v>
      </c>
      <c r="F52" s="206" t="s">
        <v>673</v>
      </c>
      <c r="G52" s="206" t="s">
        <v>774</v>
      </c>
      <c r="H52" s="207" t="s">
        <v>775</v>
      </c>
      <c r="I52" s="207" t="s">
        <v>776</v>
      </c>
      <c r="J52" s="208" t="str">
        <f t="shared" si="0"/>
        <v>FALSE</v>
      </c>
      <c r="K52" s="208">
        <v>1</v>
      </c>
      <c r="L52" s="208" t="s">
        <v>150</v>
      </c>
      <c r="M52" s="209" t="s">
        <v>113</v>
      </c>
      <c r="N52" s="209" t="str">
        <f>VLOOKUP(B52,'HECVAT - Lite | Vendor Response'!$A$7:$C$337,3,FALSE)</f>
        <v>Yes</v>
      </c>
      <c r="O52" s="209" t="str">
        <f>IF(LEN(VLOOKUP(B52,'Analyst Report'!$A$32:$I$120,7,FALSE))= 0,"",VLOOKUP(B52,'Analyst Report'!$A$32:$I$120,7,FALSE))</f>
        <v/>
      </c>
      <c r="P52" s="209">
        <f t="shared" si="1"/>
        <v>1</v>
      </c>
      <c r="Q52" s="209">
        <v>20</v>
      </c>
      <c r="R52" s="209">
        <f>IF(LEN(VLOOKUP(B52,'Analyst Report'!$A$32:$I$120,9,FALSE))= 0,VLOOKUP(B52,'Analyst Report'!$A$32:$I$120,8,FALSE),VLOOKUP(B52,'Analyst Report'!$A$32:$I$120,9,FALSE))</f>
        <v>20</v>
      </c>
      <c r="S52" s="209">
        <f t="shared" si="2"/>
        <v>20</v>
      </c>
      <c r="T52" s="209">
        <f t="shared" si="3"/>
        <v>20</v>
      </c>
      <c r="U52" s="214" t="s">
        <v>384</v>
      </c>
      <c r="V52" s="214"/>
      <c r="W52" s="214" t="s">
        <v>394</v>
      </c>
      <c r="X52" s="214"/>
      <c r="Y52" s="214"/>
      <c r="Z52" s="214" t="s">
        <v>397</v>
      </c>
      <c r="AA52" s="210" t="s">
        <v>777</v>
      </c>
      <c r="AB52" s="210">
        <v>2.4</v>
      </c>
      <c r="AC52" s="212"/>
      <c r="AD52" s="212"/>
      <c r="AE52" s="212"/>
      <c r="AF52" s="212"/>
      <c r="AG52" s="212"/>
      <c r="AH52" s="212"/>
      <c r="AI52" s="212"/>
      <c r="AJ52" s="212"/>
    </row>
    <row r="53" spans="1:36" ht="128.25">
      <c r="A53" s="204">
        <v>35</v>
      </c>
      <c r="B53" s="205" t="s">
        <v>161</v>
      </c>
      <c r="C53" s="205" t="s">
        <v>778</v>
      </c>
      <c r="D53" s="218" t="str">
        <f>VLOOKUP(B53,'HECVAT - Lite | Vendor Response'!A$25:D$113,4,FALSE)</f>
        <v xml:space="preserve">Using Google SSO OAuth2.0. </v>
      </c>
      <c r="E53" s="206" t="s">
        <v>779</v>
      </c>
      <c r="F53" s="206" t="s">
        <v>780</v>
      </c>
      <c r="G53" s="206" t="s">
        <v>781</v>
      </c>
      <c r="H53" s="207" t="s">
        <v>782</v>
      </c>
      <c r="I53" s="207" t="s">
        <v>783</v>
      </c>
      <c r="J53" s="208" t="str">
        <f t="shared" si="0"/>
        <v>FALSE</v>
      </c>
      <c r="K53" s="208">
        <v>1</v>
      </c>
      <c r="L53" s="208" t="s">
        <v>160</v>
      </c>
      <c r="M53" s="209" t="s">
        <v>113</v>
      </c>
      <c r="N53" s="209" t="str">
        <f>VLOOKUP(B53,'HECVAT - Lite | Vendor Response'!$A$7:$C$337,3,FALSE)</f>
        <v>Yes</v>
      </c>
      <c r="O53" s="209" t="str">
        <f>IF(LEN(VLOOKUP(B53,'Analyst Report'!$A$32:$I$120,7,FALSE))= 0,"",VLOOKUP(B53,'Analyst Report'!$A$32:$I$120,7,FALSE))</f>
        <v/>
      </c>
      <c r="P53" s="209">
        <f t="shared" si="1"/>
        <v>1</v>
      </c>
      <c r="Q53" s="209">
        <v>20</v>
      </c>
      <c r="R53" s="209">
        <f>IF(LEN(VLOOKUP(B53,'Analyst Report'!$A$32:$I$120,9,FALSE))= 0,VLOOKUP(B53,'Analyst Report'!$A$32:$I$120,8,FALSE),VLOOKUP(B53,'Analyst Report'!$A$32:$I$120,9,FALSE))</f>
        <v>20</v>
      </c>
      <c r="S53" s="209">
        <f t="shared" si="2"/>
        <v>20</v>
      </c>
      <c r="T53" s="209">
        <f t="shared" si="3"/>
        <v>20</v>
      </c>
      <c r="U53" s="214" t="s">
        <v>379</v>
      </c>
      <c r="V53" s="214"/>
      <c r="W53" s="214" t="s">
        <v>399</v>
      </c>
      <c r="X53" s="214" t="s">
        <v>400</v>
      </c>
      <c r="Y53" s="214" t="s">
        <v>401</v>
      </c>
      <c r="Z53" s="214" t="s">
        <v>402</v>
      </c>
      <c r="AA53" s="210" t="s">
        <v>652</v>
      </c>
      <c r="AB53" s="210"/>
      <c r="AC53" s="212"/>
      <c r="AD53" s="212"/>
      <c r="AE53" s="212"/>
      <c r="AF53" s="212"/>
      <c r="AG53" s="212"/>
      <c r="AH53" s="212"/>
      <c r="AI53" s="212"/>
      <c r="AJ53" s="212"/>
    </row>
    <row r="54" spans="1:36" ht="99.75">
      <c r="A54" s="204">
        <v>36</v>
      </c>
      <c r="B54" s="205" t="s">
        <v>162</v>
      </c>
      <c r="C54" s="205" t="s">
        <v>784</v>
      </c>
      <c r="D54" s="205" t="str">
        <f>VLOOKUP(B54,'HECVAT - Lite | Vendor Response'!A$25:D$113,4,FALSE)</f>
        <v>We will examine this option in 2025</v>
      </c>
      <c r="E54" s="206" t="s">
        <v>251</v>
      </c>
      <c r="F54" s="206" t="s">
        <v>785</v>
      </c>
      <c r="G54" s="206" t="s">
        <v>786</v>
      </c>
      <c r="H54" s="207" t="s">
        <v>787</v>
      </c>
      <c r="I54" s="207" t="s">
        <v>788</v>
      </c>
      <c r="J54" s="208" t="str">
        <f t="shared" si="0"/>
        <v>FALSE</v>
      </c>
      <c r="K54" s="208">
        <v>1</v>
      </c>
      <c r="L54" s="208" t="s">
        <v>160</v>
      </c>
      <c r="M54" s="209" t="s">
        <v>113</v>
      </c>
      <c r="N54" s="209" t="str">
        <f>VLOOKUP(B54,'HECVAT - Lite | Vendor Response'!$A$7:$C$337,3,FALSE)</f>
        <v>No</v>
      </c>
      <c r="O54" s="209" t="str">
        <f>IF(LEN(VLOOKUP(B54,'Analyst Report'!$A$32:$I$120,7,FALSE))= 0,"",VLOOKUP(B54,'Analyst Report'!$A$32:$I$120,7,FALSE))</f>
        <v/>
      </c>
      <c r="P54" s="209">
        <f t="shared" si="1"/>
        <v>0</v>
      </c>
      <c r="Q54" s="209">
        <v>20</v>
      </c>
      <c r="R54" s="209">
        <f>IF(LEN(VLOOKUP(B54,'Analyst Report'!$A$32:$I$120,9,FALSE))= 0,VLOOKUP(B54,'Analyst Report'!$A$32:$I$120,8,FALSE),VLOOKUP(B54,'Analyst Report'!$A$32:$I$120,9,FALSE))</f>
        <v>20</v>
      </c>
      <c r="S54" s="209">
        <f t="shared" si="2"/>
        <v>20</v>
      </c>
      <c r="T54" s="209">
        <f t="shared" si="3"/>
        <v>0</v>
      </c>
      <c r="U54" s="214" t="s">
        <v>379</v>
      </c>
      <c r="V54" s="214"/>
      <c r="W54" s="214" t="s">
        <v>404</v>
      </c>
      <c r="X54" s="214" t="s">
        <v>400</v>
      </c>
      <c r="Y54" s="214" t="s">
        <v>405</v>
      </c>
      <c r="Z54" s="214" t="s">
        <v>406</v>
      </c>
      <c r="AA54" s="210" t="s">
        <v>789</v>
      </c>
      <c r="AB54" s="210"/>
      <c r="AC54" s="212"/>
      <c r="AD54" s="212"/>
      <c r="AE54" s="212"/>
      <c r="AF54" s="212"/>
      <c r="AG54" s="212"/>
      <c r="AH54" s="212"/>
      <c r="AI54" s="212"/>
      <c r="AJ54" s="212"/>
    </row>
    <row r="55" spans="1:36" ht="128.25">
      <c r="A55" s="204">
        <v>37</v>
      </c>
      <c r="B55" s="205" t="s">
        <v>163</v>
      </c>
      <c r="C55" s="205" t="s">
        <v>790</v>
      </c>
      <c r="D55" s="205" t="str">
        <f>VLOOKUP(B55,'HECVAT - Lite | Vendor Response'!A$25:D$113,4,FALSE)</f>
        <v xml:space="preserve">We have built our own custom authentication and authorization system as well as integration with OAuth2.0 Google. </v>
      </c>
      <c r="E55" s="206" t="s">
        <v>251</v>
      </c>
      <c r="F55" s="206" t="s">
        <v>791</v>
      </c>
      <c r="G55" s="206" t="s">
        <v>792</v>
      </c>
      <c r="H55" s="207" t="s">
        <v>782</v>
      </c>
      <c r="I55" s="207" t="s">
        <v>793</v>
      </c>
      <c r="J55" s="208" t="str">
        <f t="shared" si="0"/>
        <v>FALSE</v>
      </c>
      <c r="K55" s="208">
        <v>1</v>
      </c>
      <c r="L55" s="208" t="s">
        <v>160</v>
      </c>
      <c r="M55" s="209" t="s">
        <v>113</v>
      </c>
      <c r="N55" s="209" t="str">
        <f>VLOOKUP(B55,'HECVAT - Lite | Vendor Response'!$A$7:$C$337,3,FALSE)</f>
        <v>Yes</v>
      </c>
      <c r="O55" s="209" t="str">
        <f>IF(LEN(VLOOKUP(B55,'Analyst Report'!$A$32:$I$120,7,FALSE))= 0,"",VLOOKUP(B55,'Analyst Report'!$A$32:$I$120,7,FALSE))</f>
        <v/>
      </c>
      <c r="P55" s="209">
        <f t="shared" si="1"/>
        <v>1</v>
      </c>
      <c r="Q55" s="209">
        <v>15</v>
      </c>
      <c r="R55" s="209">
        <f>IF(LEN(VLOOKUP(B55,'Analyst Report'!$A$32:$I$120,9,FALSE))= 0,VLOOKUP(B55,'Analyst Report'!$A$32:$I$120,8,FALSE),VLOOKUP(B55,'Analyst Report'!$A$32:$I$120,9,FALSE))</f>
        <v>15</v>
      </c>
      <c r="S55" s="209">
        <f t="shared" si="2"/>
        <v>15</v>
      </c>
      <c r="T55" s="209">
        <f t="shared" si="3"/>
        <v>15</v>
      </c>
      <c r="U55" s="214" t="s">
        <v>379</v>
      </c>
      <c r="V55" s="214"/>
      <c r="W55" s="214" t="s">
        <v>407</v>
      </c>
      <c r="X55" s="214" t="s">
        <v>408</v>
      </c>
      <c r="Y55" s="214"/>
      <c r="Z55" s="214"/>
      <c r="AA55" s="210" t="s">
        <v>789</v>
      </c>
      <c r="AB55" s="210"/>
      <c r="AC55" s="212"/>
      <c r="AD55" s="212"/>
      <c r="AE55" s="212"/>
      <c r="AF55" s="212"/>
      <c r="AG55" s="212"/>
      <c r="AH55" s="212"/>
      <c r="AI55" s="212"/>
      <c r="AJ55" s="212"/>
    </row>
    <row r="56" spans="1:36" ht="128.25">
      <c r="A56" s="204">
        <v>38</v>
      </c>
      <c r="B56" s="205" t="s">
        <v>164</v>
      </c>
      <c r="C56" s="205" t="s">
        <v>794</v>
      </c>
      <c r="D56" s="218" t="str">
        <f>VLOOKUP(B56,'HECVAT - Lite | Vendor Response'!A$25:D$113,4,FALSE)</f>
        <v>OIDC is supported vi Google OAuth 2.0. Also - You cannot directly use SAML 2.0 via Google OAuth 2.0, but Google Workspace supports SAML-based SSO.</v>
      </c>
      <c r="E56" s="219" t="s">
        <v>795</v>
      </c>
      <c r="F56" s="206" t="s">
        <v>796</v>
      </c>
      <c r="G56" s="206" t="s">
        <v>797</v>
      </c>
      <c r="H56" s="220" t="s">
        <v>782</v>
      </c>
      <c r="I56" s="207" t="s">
        <v>783</v>
      </c>
      <c r="J56" s="208" t="str">
        <f t="shared" si="0"/>
        <v>FALSE</v>
      </c>
      <c r="K56" s="208">
        <v>1</v>
      </c>
      <c r="L56" s="208" t="s">
        <v>160</v>
      </c>
      <c r="M56" s="209" t="s">
        <v>113</v>
      </c>
      <c r="N56" s="209" t="str">
        <f>VLOOKUP(B56,'HECVAT - Lite | Vendor Response'!$A$7:$C$337,3,FALSE)</f>
        <v>Yes</v>
      </c>
      <c r="O56" s="209" t="str">
        <f>IF(LEN(VLOOKUP(B56,'Analyst Report'!$A$32:$I$120,7,FALSE))= 0,"",VLOOKUP(B56,'Analyst Report'!$A$32:$I$120,7,FALSE))</f>
        <v/>
      </c>
      <c r="P56" s="209">
        <f t="shared" si="1"/>
        <v>1</v>
      </c>
      <c r="Q56" s="209">
        <v>20</v>
      </c>
      <c r="R56" s="209">
        <f>IF(LEN(VLOOKUP(B56,'Analyst Report'!$A$32:$I$120,9,FALSE))= 0,VLOOKUP(B56,'Analyst Report'!$A$32:$I$120,8,FALSE),VLOOKUP(B56,'Analyst Report'!$A$32:$I$120,9,FALSE))</f>
        <v>20</v>
      </c>
      <c r="S56" s="209">
        <f t="shared" si="2"/>
        <v>20</v>
      </c>
      <c r="T56" s="209">
        <f t="shared" si="3"/>
        <v>20</v>
      </c>
      <c r="U56" s="214" t="s">
        <v>379</v>
      </c>
      <c r="V56" s="214"/>
      <c r="W56" s="214" t="s">
        <v>407</v>
      </c>
      <c r="X56" s="214" t="s">
        <v>408</v>
      </c>
      <c r="Y56" s="214"/>
      <c r="Z56" s="214"/>
      <c r="AA56" s="210" t="s">
        <v>652</v>
      </c>
      <c r="AB56" s="210"/>
      <c r="AC56" s="212"/>
      <c r="AD56" s="212"/>
      <c r="AE56" s="212"/>
      <c r="AF56" s="212"/>
      <c r="AG56" s="212"/>
      <c r="AH56" s="212"/>
      <c r="AI56" s="212"/>
      <c r="AJ56" s="212"/>
    </row>
    <row r="57" spans="1:36" ht="99.75">
      <c r="A57" s="204">
        <v>39</v>
      </c>
      <c r="B57" s="205" t="s">
        <v>165</v>
      </c>
      <c r="C57" s="205" t="s">
        <v>798</v>
      </c>
      <c r="D57" s="205">
        <f>VLOOKUP(B57,'HECVAT - Lite | Vendor Response'!A$25:D$113,4,FALSE)</f>
        <v>0</v>
      </c>
      <c r="E57" s="206" t="s">
        <v>251</v>
      </c>
      <c r="F57" s="206" t="s">
        <v>799</v>
      </c>
      <c r="G57" s="206" t="s">
        <v>251</v>
      </c>
      <c r="H57" s="207" t="s">
        <v>800</v>
      </c>
      <c r="I57" s="207" t="s">
        <v>801</v>
      </c>
      <c r="J57" s="208" t="str">
        <f t="shared" si="0"/>
        <v>FALSE</v>
      </c>
      <c r="K57" s="208">
        <v>1</v>
      </c>
      <c r="L57" s="208" t="s">
        <v>160</v>
      </c>
      <c r="M57" s="209" t="s">
        <v>113</v>
      </c>
      <c r="N57" s="209" t="str">
        <f>VLOOKUP(B57,'HECVAT - Lite | Vendor Response'!$A$7:$C$337,3,FALSE)</f>
        <v>Yes</v>
      </c>
      <c r="O57" s="209" t="str">
        <f>IF(LEN(VLOOKUP(B57,'Analyst Report'!$A$32:$I$120,7,FALSE))= 0,"",VLOOKUP(B57,'Analyst Report'!$A$32:$I$120,7,FALSE))</f>
        <v/>
      </c>
      <c r="P57" s="209">
        <f t="shared" si="1"/>
        <v>1</v>
      </c>
      <c r="Q57" s="209">
        <v>20</v>
      </c>
      <c r="R57" s="209">
        <f>IF(LEN(VLOOKUP(B57,'Analyst Report'!$A$32:$I$120,9,FALSE))= 0,VLOOKUP(B57,'Analyst Report'!$A$32:$I$120,8,FALSE),VLOOKUP(B57,'Analyst Report'!$A$32:$I$120,9,FALSE))</f>
        <v>20</v>
      </c>
      <c r="S57" s="209">
        <f t="shared" si="2"/>
        <v>20</v>
      </c>
      <c r="T57" s="209">
        <f t="shared" si="3"/>
        <v>20</v>
      </c>
      <c r="U57" s="214" t="s">
        <v>410</v>
      </c>
      <c r="V57" s="214"/>
      <c r="W57" s="214">
        <v>12.4</v>
      </c>
      <c r="X57" s="214" t="s">
        <v>412</v>
      </c>
      <c r="Y57" s="214" t="s">
        <v>413</v>
      </c>
      <c r="Z57" s="214" t="s">
        <v>414</v>
      </c>
      <c r="AA57" s="210" t="s">
        <v>652</v>
      </c>
      <c r="AB57" s="210"/>
      <c r="AC57" s="212"/>
      <c r="AD57" s="212"/>
      <c r="AE57" s="212"/>
      <c r="AF57" s="212"/>
      <c r="AG57" s="212"/>
      <c r="AH57" s="212"/>
      <c r="AI57" s="212"/>
      <c r="AJ57" s="212"/>
    </row>
    <row r="58" spans="1:36" ht="99.75">
      <c r="A58" s="204">
        <v>40</v>
      </c>
      <c r="B58" s="205" t="s">
        <v>166</v>
      </c>
      <c r="C58" s="205" t="s">
        <v>802</v>
      </c>
      <c r="D58" s="205" t="str">
        <f>VLOOKUP(B58,'HECVAT - Lite | Vendor Response'!A$25:D$113,4,FALSE)</f>
        <v xml:space="preserve">Users can specify their environment (classic, advanced) and pick the license roles (if they purchased higher license). </v>
      </c>
      <c r="E58" s="206" t="s">
        <v>251</v>
      </c>
      <c r="F58" s="206" t="s">
        <v>803</v>
      </c>
      <c r="G58" s="206" t="s">
        <v>251</v>
      </c>
      <c r="H58" s="207" t="s">
        <v>800</v>
      </c>
      <c r="I58" s="207" t="s">
        <v>804</v>
      </c>
      <c r="J58" s="208" t="str">
        <f t="shared" si="0"/>
        <v>FALSE</v>
      </c>
      <c r="K58" s="208">
        <v>1</v>
      </c>
      <c r="L58" s="208" t="s">
        <v>160</v>
      </c>
      <c r="M58" s="209" t="s">
        <v>113</v>
      </c>
      <c r="N58" s="209" t="str">
        <f>VLOOKUP(B58,'HECVAT - Lite | Vendor Response'!$A$7:$C$337,3,FALSE)</f>
        <v>Yes</v>
      </c>
      <c r="O58" s="209" t="str">
        <f>IF(LEN(VLOOKUP(B58,'Analyst Report'!$A$32:$I$120,7,FALSE))= 0,"",VLOOKUP(B58,'Analyst Report'!$A$32:$I$120,7,FALSE))</f>
        <v/>
      </c>
      <c r="P58" s="209">
        <f t="shared" si="1"/>
        <v>1</v>
      </c>
      <c r="Q58" s="209">
        <v>20</v>
      </c>
      <c r="R58" s="209">
        <f>IF(LEN(VLOOKUP(B58,'Analyst Report'!$A$32:$I$120,9,FALSE))= 0,VLOOKUP(B58,'Analyst Report'!$A$32:$I$120,8,FALSE),VLOOKUP(B58,'Analyst Report'!$A$32:$I$120,9,FALSE))</f>
        <v>20</v>
      </c>
      <c r="S58" s="209">
        <f t="shared" si="2"/>
        <v>20</v>
      </c>
      <c r="T58" s="209">
        <f t="shared" si="3"/>
        <v>20</v>
      </c>
      <c r="U58" s="214"/>
      <c r="V58" s="214"/>
      <c r="W58" s="214"/>
      <c r="X58" s="214"/>
      <c r="Y58" s="214"/>
      <c r="Z58" s="214"/>
      <c r="AA58" s="210" t="s">
        <v>652</v>
      </c>
      <c r="AB58" s="210"/>
      <c r="AC58" s="212"/>
      <c r="AD58" s="212"/>
      <c r="AE58" s="212"/>
      <c r="AF58" s="212"/>
      <c r="AG58" s="212"/>
      <c r="AH58" s="212"/>
      <c r="AI58" s="212"/>
      <c r="AJ58" s="212"/>
    </row>
    <row r="59" spans="1:36" ht="128.25">
      <c r="A59" s="204">
        <v>41</v>
      </c>
      <c r="B59" s="205" t="s">
        <v>167</v>
      </c>
      <c r="C59" s="205" t="s">
        <v>805</v>
      </c>
      <c r="D59" s="205">
        <f>VLOOKUP(B59,'HECVAT - Lite | Vendor Response'!A$25:D$113,4,FALSE)</f>
        <v>0</v>
      </c>
      <c r="E59" s="206" t="s">
        <v>251</v>
      </c>
      <c r="F59" s="206" t="s">
        <v>806</v>
      </c>
      <c r="G59" s="206" t="s">
        <v>251</v>
      </c>
      <c r="H59" s="220" t="s">
        <v>807</v>
      </c>
      <c r="I59" s="207" t="s">
        <v>808</v>
      </c>
      <c r="J59" s="208" t="str">
        <f t="shared" si="0"/>
        <v>TRUE</v>
      </c>
      <c r="K59" s="208">
        <v>1</v>
      </c>
      <c r="L59" s="208" t="s">
        <v>160</v>
      </c>
      <c r="M59" s="209" t="s">
        <v>113</v>
      </c>
      <c r="N59" s="209" t="str">
        <f>VLOOKUP(B59,'HECVAT - Lite | Vendor Response'!$A$7:$C$337,3,FALSE)</f>
        <v>Yes</v>
      </c>
      <c r="O59" s="209" t="str">
        <f>IF(LEN(VLOOKUP(B59,'Analyst Report'!$A$32:$I$120,7,FALSE))= 0,"",VLOOKUP(B59,'Analyst Report'!$A$32:$I$120,7,FALSE))</f>
        <v/>
      </c>
      <c r="P59" s="209">
        <f t="shared" si="1"/>
        <v>1</v>
      </c>
      <c r="Q59" s="209">
        <v>40</v>
      </c>
      <c r="R59" s="209">
        <f>IF(LEN(VLOOKUP(B59,'Analyst Report'!$A$32:$I$120,9,FALSE))= 0,VLOOKUP(B59,'Analyst Report'!$A$32:$I$120,8,FALSE),VLOOKUP(B59,'Analyst Report'!$A$32:$I$120,9,FALSE))</f>
        <v>40</v>
      </c>
      <c r="S59" s="209">
        <f t="shared" si="2"/>
        <v>40</v>
      </c>
      <c r="T59" s="209">
        <f t="shared" si="3"/>
        <v>40</v>
      </c>
      <c r="U59" s="214"/>
      <c r="V59" s="214"/>
      <c r="W59" s="214"/>
      <c r="X59" s="214"/>
      <c r="Y59" s="214"/>
      <c r="Z59" s="214"/>
      <c r="AA59" s="210" t="s">
        <v>652</v>
      </c>
      <c r="AB59" s="210"/>
      <c r="AC59" s="212"/>
      <c r="AD59" s="212"/>
      <c r="AE59" s="212"/>
      <c r="AF59" s="212"/>
      <c r="AG59" s="212"/>
      <c r="AH59" s="212"/>
      <c r="AI59" s="212"/>
      <c r="AJ59" s="212"/>
    </row>
    <row r="60" spans="1:36" ht="85.5">
      <c r="A60" s="204">
        <v>42</v>
      </c>
      <c r="B60" s="205" t="s">
        <v>169</v>
      </c>
      <c r="C60" s="205" t="s">
        <v>809</v>
      </c>
      <c r="D60" s="205" t="str">
        <f>VLOOKUP(B60,'HECVAT - Lite | Vendor Response'!A$25:D$113,4,FALSE)</f>
        <v xml:space="preserve">This is supported via Google OAuth2.0 SSO. </v>
      </c>
      <c r="E60" s="206" t="s">
        <v>251</v>
      </c>
      <c r="F60" s="206" t="s">
        <v>810</v>
      </c>
      <c r="G60" s="206" t="s">
        <v>811</v>
      </c>
      <c r="H60" s="207" t="s">
        <v>812</v>
      </c>
      <c r="I60" s="207" t="s">
        <v>813</v>
      </c>
      <c r="J60" s="208" t="str">
        <f t="shared" si="0"/>
        <v>FALSE</v>
      </c>
      <c r="K60" s="208">
        <v>1</v>
      </c>
      <c r="L60" s="208" t="s">
        <v>160</v>
      </c>
      <c r="M60" s="209" t="s">
        <v>113</v>
      </c>
      <c r="N60" s="209" t="str">
        <f>VLOOKUP(B60,'HECVAT - Lite | Vendor Response'!$A$7:$C$337,3,FALSE)</f>
        <v>Yes</v>
      </c>
      <c r="O60" s="209" t="str">
        <f>IF(LEN(VLOOKUP(B60,'Analyst Report'!$A$32:$I$120,7,FALSE))= 0,"",VLOOKUP(B60,'Analyst Report'!$A$32:$I$120,7,FALSE))</f>
        <v/>
      </c>
      <c r="P60" s="209">
        <f t="shared" si="1"/>
        <v>1</v>
      </c>
      <c r="Q60" s="209">
        <v>15</v>
      </c>
      <c r="R60" s="209">
        <f>IF(LEN(VLOOKUP(B60,'Analyst Report'!$A$32:$I$120,9,FALSE))= 0,VLOOKUP(B60,'Analyst Report'!$A$32:$I$120,8,FALSE),VLOOKUP(B60,'Analyst Report'!$A$32:$I$120,9,FALSE))</f>
        <v>15</v>
      </c>
      <c r="S60" s="209">
        <f t="shared" si="2"/>
        <v>15</v>
      </c>
      <c r="T60" s="209">
        <f t="shared" si="3"/>
        <v>15</v>
      </c>
      <c r="U60" s="214"/>
      <c r="V60" s="214"/>
      <c r="W60" s="214"/>
      <c r="X60" s="214"/>
      <c r="Y60" s="214"/>
      <c r="Z60" s="214"/>
      <c r="AA60" s="210" t="s">
        <v>652</v>
      </c>
      <c r="AB60" s="210"/>
      <c r="AC60" s="212"/>
      <c r="AD60" s="212"/>
      <c r="AE60" s="212"/>
      <c r="AF60" s="212"/>
      <c r="AG60" s="212"/>
      <c r="AH60" s="212"/>
      <c r="AI60" s="212"/>
      <c r="AJ60" s="212"/>
    </row>
    <row r="61" spans="1:36" ht="42.75">
      <c r="A61" s="204">
        <v>43</v>
      </c>
      <c r="B61" s="205" t="s">
        <v>170</v>
      </c>
      <c r="C61" s="205" t="s">
        <v>814</v>
      </c>
      <c r="D61" s="205">
        <f>VLOOKUP(B61,'HECVAT - Lite | Vendor Response'!A$25:D$113,4,FALSE)</f>
        <v>0</v>
      </c>
      <c r="E61" s="206" t="s">
        <v>251</v>
      </c>
      <c r="F61" s="206" t="s">
        <v>815</v>
      </c>
      <c r="G61" s="206" t="s">
        <v>816</v>
      </c>
      <c r="H61" s="207" t="s">
        <v>817</v>
      </c>
      <c r="I61" s="207" t="s">
        <v>783</v>
      </c>
      <c r="J61" s="208" t="str">
        <f t="shared" si="0"/>
        <v>FALSE</v>
      </c>
      <c r="K61" s="208">
        <v>1</v>
      </c>
      <c r="L61" s="208" t="s">
        <v>160</v>
      </c>
      <c r="M61" s="209" t="s">
        <v>113</v>
      </c>
      <c r="N61" s="209" t="str">
        <f>VLOOKUP(B61,'HECVAT - Lite | Vendor Response'!$A$7:$C$337,3,FALSE)</f>
        <v>Yes</v>
      </c>
      <c r="O61" s="209" t="str">
        <f>IF(LEN(VLOOKUP(B61,'Analyst Report'!$A$32:$I$120,7,FALSE))= 0,"",VLOOKUP(B61,'Analyst Report'!$A$32:$I$120,7,FALSE))</f>
        <v/>
      </c>
      <c r="P61" s="209">
        <f t="shared" si="1"/>
        <v>1</v>
      </c>
      <c r="Q61" s="209">
        <v>15</v>
      </c>
      <c r="R61" s="209">
        <f>IF(LEN(VLOOKUP(B61,'Analyst Report'!$A$32:$I$120,9,FALSE))= 0,VLOOKUP(B61,'Analyst Report'!$A$32:$I$120,8,FALSE),VLOOKUP(B61,'Analyst Report'!$A$32:$I$120,9,FALSE))</f>
        <v>15</v>
      </c>
      <c r="S61" s="209">
        <f t="shared" si="2"/>
        <v>15</v>
      </c>
      <c r="T61" s="209">
        <f t="shared" si="3"/>
        <v>15</v>
      </c>
      <c r="U61" s="214"/>
      <c r="V61" s="214"/>
      <c r="W61" s="214"/>
      <c r="X61" s="214"/>
      <c r="Y61" s="214"/>
      <c r="Z61" s="214"/>
      <c r="AA61" s="210" t="s">
        <v>652</v>
      </c>
      <c r="AB61" s="210"/>
      <c r="AC61" s="212"/>
      <c r="AD61" s="212"/>
      <c r="AE61" s="212"/>
      <c r="AF61" s="212"/>
      <c r="AG61" s="212"/>
      <c r="AH61" s="212"/>
      <c r="AI61" s="212"/>
      <c r="AJ61" s="212"/>
    </row>
    <row r="62" spans="1:36" ht="128.25">
      <c r="A62" s="204">
        <v>44</v>
      </c>
      <c r="B62" s="205" t="s">
        <v>172</v>
      </c>
      <c r="C62" s="205" t="s">
        <v>818</v>
      </c>
      <c r="D62" s="205">
        <f>VLOOKUP(B62,'HECVAT - Lite | Vendor Response'!A$25:D$113,4,FALSE)</f>
        <v>0</v>
      </c>
      <c r="E62" s="206" t="s">
        <v>251</v>
      </c>
      <c r="F62" s="206" t="s">
        <v>819</v>
      </c>
      <c r="G62" s="206" t="s">
        <v>820</v>
      </c>
      <c r="H62" s="207" t="s">
        <v>821</v>
      </c>
      <c r="I62" s="207" t="s">
        <v>822</v>
      </c>
      <c r="J62" s="208" t="str">
        <f t="shared" si="0"/>
        <v>FALSE</v>
      </c>
      <c r="K62" s="208">
        <v>1</v>
      </c>
      <c r="L62" s="208" t="s">
        <v>160</v>
      </c>
      <c r="M62" s="209" t="s">
        <v>113</v>
      </c>
      <c r="N62" s="209" t="str">
        <f>VLOOKUP(B62,'HECVAT - Lite | Vendor Response'!$A$7:$C$337,3,FALSE)</f>
        <v>No</v>
      </c>
      <c r="O62" s="209" t="str">
        <f>IF(LEN(VLOOKUP(B62,'Analyst Report'!$A$32:$I$120,7,FALSE))= 0,"",VLOOKUP(B62,'Analyst Report'!$A$32:$I$120,7,FALSE))</f>
        <v/>
      </c>
      <c r="P62" s="209">
        <f t="shared" si="1"/>
        <v>0</v>
      </c>
      <c r="Q62" s="209">
        <v>15</v>
      </c>
      <c r="R62" s="209">
        <f>IF(LEN(VLOOKUP(B62,'Analyst Report'!$A$32:$I$120,9,FALSE))= 0,VLOOKUP(B62,'Analyst Report'!$A$32:$I$120,8,FALSE),VLOOKUP(B62,'Analyst Report'!$A$32:$I$120,9,FALSE))</f>
        <v>15</v>
      </c>
      <c r="S62" s="209">
        <f t="shared" si="2"/>
        <v>15</v>
      </c>
      <c r="T62" s="209">
        <f t="shared" si="3"/>
        <v>0</v>
      </c>
      <c r="U62" s="214"/>
      <c r="V62" s="214"/>
      <c r="W62" s="214"/>
      <c r="X62" s="214"/>
      <c r="Y62" s="214" t="s">
        <v>823</v>
      </c>
      <c r="Z62" s="214"/>
      <c r="AA62" s="210" t="s">
        <v>777</v>
      </c>
      <c r="AB62" s="210">
        <v>2.2000000000000002</v>
      </c>
      <c r="AC62" s="212"/>
      <c r="AD62" s="212"/>
      <c r="AE62" s="212"/>
      <c r="AF62" s="212"/>
      <c r="AG62" s="212"/>
      <c r="AH62" s="212"/>
      <c r="AI62" s="212"/>
      <c r="AJ62" s="212"/>
    </row>
    <row r="63" spans="1:36" ht="85.5">
      <c r="A63" s="204">
        <v>45</v>
      </c>
      <c r="B63" s="205" t="s">
        <v>173</v>
      </c>
      <c r="C63" s="205" t="s">
        <v>824</v>
      </c>
      <c r="D63" s="205">
        <f>VLOOKUP(B63,'HECVAT - Lite | Vendor Response'!A$25:D$113,4,FALSE)</f>
        <v>0</v>
      </c>
      <c r="E63" s="206" t="s">
        <v>251</v>
      </c>
      <c r="F63" s="206" t="s">
        <v>825</v>
      </c>
      <c r="G63" s="206" t="s">
        <v>826</v>
      </c>
      <c r="H63" s="207" t="s">
        <v>827</v>
      </c>
      <c r="I63" s="207" t="s">
        <v>828</v>
      </c>
      <c r="J63" s="208" t="str">
        <f t="shared" si="0"/>
        <v>FALSE</v>
      </c>
      <c r="K63" s="208">
        <v>1</v>
      </c>
      <c r="L63" s="208" t="s">
        <v>416</v>
      </c>
      <c r="M63" s="209" t="s">
        <v>113</v>
      </c>
      <c r="N63" s="209" t="str">
        <f>VLOOKUP(B63,'HECVAT - Lite | Vendor Response'!$A$7:$C$337,3,FALSE)</f>
        <v>Yes</v>
      </c>
      <c r="O63" s="209" t="str">
        <f>IF(LEN(VLOOKUP(B63,'Analyst Report'!$A$32:$I$120,7,FALSE))= 0,"",VLOOKUP(B63,'Analyst Report'!$A$32:$I$120,7,FALSE))</f>
        <v/>
      </c>
      <c r="P63" s="209">
        <f t="shared" si="1"/>
        <v>1</v>
      </c>
      <c r="Q63" s="209">
        <v>15</v>
      </c>
      <c r="R63" s="209">
        <f>IF(LEN(VLOOKUP(B63,'Analyst Report'!$A$32:$I$120,9,FALSE))= 0,VLOOKUP(B63,'Analyst Report'!$A$32:$I$120,8,FALSE),VLOOKUP(B63,'Analyst Report'!$A$32:$I$120,9,FALSE))</f>
        <v>15</v>
      </c>
      <c r="S63" s="209">
        <f t="shared" si="2"/>
        <v>15</v>
      </c>
      <c r="T63" s="209">
        <f t="shared" si="3"/>
        <v>15</v>
      </c>
      <c r="U63" s="214"/>
      <c r="V63" s="214"/>
      <c r="W63" s="214"/>
      <c r="X63" s="214"/>
      <c r="Y63" s="214" t="s">
        <v>829</v>
      </c>
      <c r="Z63" s="214"/>
      <c r="AA63" s="210" t="s">
        <v>830</v>
      </c>
      <c r="AB63" s="210"/>
      <c r="AC63" s="212"/>
      <c r="AD63" s="212"/>
      <c r="AE63" s="212"/>
      <c r="AF63" s="212"/>
      <c r="AG63" s="212"/>
      <c r="AH63" s="212"/>
      <c r="AI63" s="212"/>
      <c r="AJ63" s="212"/>
    </row>
    <row r="64" spans="1:36" ht="128.25">
      <c r="A64" s="204">
        <v>46</v>
      </c>
      <c r="B64" s="205" t="s">
        <v>174</v>
      </c>
      <c r="C64" s="205" t="s">
        <v>831</v>
      </c>
      <c r="D64" s="205">
        <f>VLOOKUP(B64,'HECVAT - Lite | Vendor Response'!A$25:D$113,4,FALSE)</f>
        <v>0</v>
      </c>
      <c r="E64" s="206" t="s">
        <v>251</v>
      </c>
      <c r="F64" s="206" t="s">
        <v>832</v>
      </c>
      <c r="G64" s="206" t="s">
        <v>833</v>
      </c>
      <c r="H64" s="220" t="s">
        <v>834</v>
      </c>
      <c r="I64" s="207" t="s">
        <v>835</v>
      </c>
      <c r="J64" s="208" t="str">
        <f t="shared" si="0"/>
        <v>FALSE</v>
      </c>
      <c r="K64" s="208">
        <v>1</v>
      </c>
      <c r="L64" s="208" t="s">
        <v>416</v>
      </c>
      <c r="M64" s="209" t="s">
        <v>113</v>
      </c>
      <c r="N64" s="209" t="str">
        <f>VLOOKUP(B64,'HECVAT - Lite | Vendor Response'!$A$7:$C$337,3,FALSE)</f>
        <v>Yes</v>
      </c>
      <c r="O64" s="209" t="str">
        <f>IF(LEN(VLOOKUP(B64,'Analyst Report'!$A$32:$I$120,7,FALSE))= 0,"",VLOOKUP(B64,'Analyst Report'!$A$32:$I$120,7,FALSE))</f>
        <v/>
      </c>
      <c r="P64" s="209">
        <f t="shared" si="1"/>
        <v>1</v>
      </c>
      <c r="Q64" s="209">
        <v>10</v>
      </c>
      <c r="R64" s="209">
        <f>IF(LEN(VLOOKUP(B64,'Analyst Report'!$A$32:$I$120,9,FALSE))= 0,VLOOKUP(B64,'Analyst Report'!$A$32:$I$120,8,FALSE),VLOOKUP(B64,'Analyst Report'!$A$32:$I$120,9,FALSE))</f>
        <v>10</v>
      </c>
      <c r="S64" s="209">
        <f t="shared" si="2"/>
        <v>10</v>
      </c>
      <c r="T64" s="209">
        <f t="shared" si="3"/>
        <v>10</v>
      </c>
      <c r="U64" s="214"/>
      <c r="V64" s="214"/>
      <c r="W64" s="214"/>
      <c r="X64" s="214"/>
      <c r="Y64" s="214" t="s">
        <v>836</v>
      </c>
      <c r="Z64" s="214"/>
      <c r="AA64" s="210" t="s">
        <v>652</v>
      </c>
      <c r="AB64" s="210">
        <v>11.2</v>
      </c>
      <c r="AC64" s="212"/>
      <c r="AD64" s="212"/>
      <c r="AE64" s="212"/>
      <c r="AF64" s="212"/>
      <c r="AG64" s="212"/>
      <c r="AH64" s="212"/>
      <c r="AI64" s="212"/>
      <c r="AJ64" s="212"/>
    </row>
    <row r="65" spans="1:36" ht="171">
      <c r="A65" s="204">
        <v>47</v>
      </c>
      <c r="B65" s="205" t="s">
        <v>175</v>
      </c>
      <c r="C65" s="205" t="s">
        <v>837</v>
      </c>
      <c r="D65" s="205">
        <f>VLOOKUP(B65,'HECVAT - Lite | Vendor Response'!A$25:D$113,4,FALSE)</f>
        <v>0</v>
      </c>
      <c r="E65" s="206" t="s">
        <v>251</v>
      </c>
      <c r="F65" s="206" t="s">
        <v>838</v>
      </c>
      <c r="G65" s="206" t="s">
        <v>839</v>
      </c>
      <c r="H65" s="207" t="s">
        <v>840</v>
      </c>
      <c r="I65" s="207" t="s">
        <v>841</v>
      </c>
      <c r="J65" s="208" t="str">
        <f t="shared" si="0"/>
        <v>FALSE</v>
      </c>
      <c r="K65" s="208">
        <v>1</v>
      </c>
      <c r="L65" s="208" t="s">
        <v>416</v>
      </c>
      <c r="M65" s="209" t="s">
        <v>113</v>
      </c>
      <c r="N65" s="209" t="str">
        <f>VLOOKUP(B65,'HECVAT - Lite | Vendor Response'!$A$7:$C$337,3,FALSE)</f>
        <v>No</v>
      </c>
      <c r="O65" s="209" t="str">
        <f>IF(LEN(VLOOKUP(B65,'Analyst Report'!$A$32:$I$120,7,FALSE))= 0,"",VLOOKUP(B65,'Analyst Report'!$A$32:$I$120,7,FALSE))</f>
        <v/>
      </c>
      <c r="P65" s="209">
        <f t="shared" si="1"/>
        <v>0</v>
      </c>
      <c r="Q65" s="209">
        <v>15</v>
      </c>
      <c r="R65" s="209">
        <f>IF(LEN(VLOOKUP(B65,'Analyst Report'!$A$32:$I$120,9,FALSE))= 0,VLOOKUP(B65,'Analyst Report'!$A$32:$I$120,8,FALSE),VLOOKUP(B65,'Analyst Report'!$A$32:$I$120,9,FALSE))</f>
        <v>15</v>
      </c>
      <c r="S65" s="209">
        <f t="shared" si="2"/>
        <v>15</v>
      </c>
      <c r="T65" s="209">
        <f t="shared" si="3"/>
        <v>0</v>
      </c>
      <c r="U65" s="214"/>
      <c r="V65" s="214"/>
      <c r="W65" s="214"/>
      <c r="X65" s="214"/>
      <c r="Y65" s="214"/>
      <c r="Z65" s="214"/>
      <c r="AA65" s="210" t="s">
        <v>605</v>
      </c>
      <c r="AB65" s="210"/>
      <c r="AC65" s="212"/>
      <c r="AD65" s="212"/>
      <c r="AE65" s="212"/>
      <c r="AF65" s="212"/>
      <c r="AG65" s="212"/>
      <c r="AH65" s="212"/>
      <c r="AI65" s="212"/>
      <c r="AJ65" s="212"/>
    </row>
    <row r="66" spans="1:36" ht="128.25">
      <c r="A66" s="204">
        <v>48</v>
      </c>
      <c r="B66" s="205" t="s">
        <v>176</v>
      </c>
      <c r="C66" s="205" t="s">
        <v>842</v>
      </c>
      <c r="D66" s="205">
        <f>VLOOKUP(B66,'HECVAT - Lite | Vendor Response'!A$25:D$113,4,FALSE)</f>
        <v>0</v>
      </c>
      <c r="E66" s="206" t="s">
        <v>251</v>
      </c>
      <c r="F66" s="206" t="s">
        <v>843</v>
      </c>
      <c r="G66" s="206" t="s">
        <v>844</v>
      </c>
      <c r="H66" s="207" t="s">
        <v>845</v>
      </c>
      <c r="I66" s="207" t="s">
        <v>846</v>
      </c>
      <c r="J66" s="208" t="str">
        <f t="shared" si="0"/>
        <v>FALSE</v>
      </c>
      <c r="K66" s="208">
        <v>1</v>
      </c>
      <c r="L66" s="208" t="s">
        <v>416</v>
      </c>
      <c r="M66" s="209" t="s">
        <v>113</v>
      </c>
      <c r="N66" s="209" t="str">
        <f>VLOOKUP(B66,'HECVAT - Lite | Vendor Response'!$A$7:$C$337,3,FALSE)</f>
        <v>Yes</v>
      </c>
      <c r="O66" s="209" t="str">
        <f>IF(LEN(VLOOKUP(B66,'Analyst Report'!$A$32:$I$120,7,FALSE))= 0,"",VLOOKUP(B66,'Analyst Report'!$A$32:$I$120,7,FALSE))</f>
        <v/>
      </c>
      <c r="P66" s="209">
        <f t="shared" si="1"/>
        <v>1</v>
      </c>
      <c r="Q66" s="209">
        <v>15</v>
      </c>
      <c r="R66" s="209">
        <f>IF(LEN(VLOOKUP(B66,'Analyst Report'!$A$32:$I$120,9,FALSE))= 0,VLOOKUP(B66,'Analyst Report'!$A$32:$I$120,8,FALSE),VLOOKUP(B66,'Analyst Report'!$A$32:$I$120,9,FALSE))</f>
        <v>15</v>
      </c>
      <c r="S66" s="209">
        <f t="shared" si="2"/>
        <v>15</v>
      </c>
      <c r="T66" s="209">
        <f t="shared" si="3"/>
        <v>15</v>
      </c>
      <c r="U66" s="214"/>
      <c r="V66" s="214"/>
      <c r="W66" s="214"/>
      <c r="X66" s="214"/>
      <c r="Y66" s="214" t="s">
        <v>847</v>
      </c>
      <c r="Z66" s="214"/>
      <c r="AA66" s="210" t="s">
        <v>848</v>
      </c>
      <c r="AB66" s="210" t="s">
        <v>849</v>
      </c>
      <c r="AC66" s="212"/>
      <c r="AD66" s="212"/>
      <c r="AE66" s="212"/>
      <c r="AF66" s="212"/>
      <c r="AG66" s="212"/>
      <c r="AH66" s="212"/>
      <c r="AI66" s="212"/>
      <c r="AJ66" s="212"/>
    </row>
    <row r="67" spans="1:36" ht="171">
      <c r="A67" s="204">
        <v>49</v>
      </c>
      <c r="B67" s="205" t="s">
        <v>178</v>
      </c>
      <c r="C67" s="205" t="s">
        <v>850</v>
      </c>
      <c r="D67" s="205" t="str">
        <f>VLOOKUP(B67,'HECVAT - Lite | Vendor Response'!A$25:D$113,4,FALSE)</f>
        <v>Our environment separates data logically using unique identifiers for each customer.</v>
      </c>
      <c r="E67" s="206" t="s">
        <v>251</v>
      </c>
      <c r="F67" s="206" t="s">
        <v>851</v>
      </c>
      <c r="G67" s="206" t="s">
        <v>852</v>
      </c>
      <c r="H67" s="220" t="s">
        <v>853</v>
      </c>
      <c r="I67" s="207" t="s">
        <v>854</v>
      </c>
      <c r="J67" s="208" t="str">
        <f t="shared" si="0"/>
        <v>TRUE</v>
      </c>
      <c r="K67" s="208">
        <v>1</v>
      </c>
      <c r="L67" s="208" t="s">
        <v>177</v>
      </c>
      <c r="M67" s="209" t="s">
        <v>113</v>
      </c>
      <c r="N67" s="209" t="str">
        <f>VLOOKUP(B67,'HECVAT - Lite | Vendor Response'!$A$7:$C$337,3,FALSE)</f>
        <v>No</v>
      </c>
      <c r="O67" s="209" t="str">
        <f>IF(LEN(VLOOKUP(B67,'Analyst Report'!$A$32:$I$120,7,FALSE))= 0,"",VLOOKUP(B67,'Analyst Report'!$A$32:$I$120,7,FALSE))</f>
        <v/>
      </c>
      <c r="P67" s="209">
        <f t="shared" si="1"/>
        <v>0</v>
      </c>
      <c r="Q67" s="209">
        <v>25</v>
      </c>
      <c r="R67" s="209">
        <f>IF(LEN(VLOOKUP(B67,'Analyst Report'!$A$32:$I$120,9,FALSE))= 0,VLOOKUP(B67,'Analyst Report'!$A$32:$I$120,8,FALSE),VLOOKUP(B67,'Analyst Report'!$A$32:$I$120,9,FALSE))</f>
        <v>25</v>
      </c>
      <c r="S67" s="209">
        <f t="shared" si="2"/>
        <v>25</v>
      </c>
      <c r="T67" s="209">
        <f t="shared" si="3"/>
        <v>0</v>
      </c>
      <c r="U67" s="214" t="s">
        <v>384</v>
      </c>
      <c r="V67" s="214"/>
      <c r="W67" s="214"/>
      <c r="X67" s="214" t="s">
        <v>441</v>
      </c>
      <c r="Y67" s="214" t="s">
        <v>442</v>
      </c>
      <c r="Z67" s="216" t="s">
        <v>443</v>
      </c>
      <c r="AA67" s="217" t="s">
        <v>652</v>
      </c>
      <c r="AB67" s="217"/>
      <c r="AC67" s="212"/>
      <c r="AD67" s="212"/>
      <c r="AE67" s="212"/>
      <c r="AF67" s="212"/>
      <c r="AG67" s="212"/>
      <c r="AH67" s="212"/>
      <c r="AI67" s="212"/>
      <c r="AJ67" s="212"/>
    </row>
    <row r="68" spans="1:36" ht="85.5">
      <c r="A68" s="204">
        <v>50</v>
      </c>
      <c r="B68" s="205" t="s">
        <v>180</v>
      </c>
      <c r="C68" s="205" t="s">
        <v>855</v>
      </c>
      <c r="D68" s="205">
        <f>VLOOKUP(B68,'HECVAT - Lite | Vendor Response'!A$25:D$113,4,FALSE)</f>
        <v>0</v>
      </c>
      <c r="E68" s="206" t="s">
        <v>251</v>
      </c>
      <c r="F68" s="206" t="s">
        <v>856</v>
      </c>
      <c r="G68" s="206" t="s">
        <v>857</v>
      </c>
      <c r="H68" s="207" t="s">
        <v>858</v>
      </c>
      <c r="I68" s="207" t="s">
        <v>859</v>
      </c>
      <c r="J68" s="208" t="str">
        <f t="shared" si="0"/>
        <v>FALSE</v>
      </c>
      <c r="K68" s="208">
        <v>1</v>
      </c>
      <c r="L68" s="208" t="s">
        <v>177</v>
      </c>
      <c r="M68" s="209" t="s">
        <v>113</v>
      </c>
      <c r="N68" s="209" t="str">
        <f>VLOOKUP(B68,'HECVAT - Lite | Vendor Response'!$A$7:$C$337,3,FALSE)</f>
        <v>Yes</v>
      </c>
      <c r="O68" s="209" t="str">
        <f>IF(LEN(VLOOKUP(B68,'Analyst Report'!$A$32:$I$120,7,FALSE))= 0,"",VLOOKUP(B68,'Analyst Report'!$A$32:$I$120,7,FALSE))</f>
        <v/>
      </c>
      <c r="P68" s="209">
        <f t="shared" si="1"/>
        <v>1</v>
      </c>
      <c r="Q68" s="209">
        <v>20</v>
      </c>
      <c r="R68" s="209">
        <f>IF(LEN(VLOOKUP(B68,'Analyst Report'!$A$32:$I$120,9,FALSE))= 0,VLOOKUP(B68,'Analyst Report'!$A$32:$I$120,8,FALSE),VLOOKUP(B68,'Analyst Report'!$A$32:$I$120,9,FALSE))</f>
        <v>20</v>
      </c>
      <c r="S68" s="209">
        <f t="shared" si="2"/>
        <v>20</v>
      </c>
      <c r="T68" s="209">
        <f t="shared" si="3"/>
        <v>20</v>
      </c>
      <c r="U68" s="214" t="s">
        <v>437</v>
      </c>
      <c r="V68" s="214"/>
      <c r="W68" s="214" t="s">
        <v>445</v>
      </c>
      <c r="X68" s="214" t="s">
        <v>446</v>
      </c>
      <c r="Y68" s="214" t="s">
        <v>447</v>
      </c>
      <c r="Z68" s="214" t="s">
        <v>448</v>
      </c>
      <c r="AA68" s="210" t="s">
        <v>860</v>
      </c>
      <c r="AB68" s="210" t="s">
        <v>861</v>
      </c>
      <c r="AC68" s="212"/>
      <c r="AD68" s="212"/>
      <c r="AE68" s="212"/>
      <c r="AF68" s="212"/>
      <c r="AG68" s="212"/>
      <c r="AH68" s="212"/>
      <c r="AI68" s="212"/>
      <c r="AJ68" s="212"/>
    </row>
    <row r="69" spans="1:36" ht="85.5">
      <c r="A69" s="204">
        <v>51</v>
      </c>
      <c r="B69" s="205" t="s">
        <v>181</v>
      </c>
      <c r="C69" s="205" t="s">
        <v>862</v>
      </c>
      <c r="D69" s="205">
        <f>VLOOKUP(B69,'HECVAT - Lite | Vendor Response'!A$25:D$113,4,FALSE)</f>
        <v>0</v>
      </c>
      <c r="E69" s="206" t="s">
        <v>251</v>
      </c>
      <c r="F69" s="206" t="s">
        <v>863</v>
      </c>
      <c r="G69" s="206" t="s">
        <v>864</v>
      </c>
      <c r="H69" s="207" t="s">
        <v>865</v>
      </c>
      <c r="I69" s="207" t="s">
        <v>866</v>
      </c>
      <c r="J69" s="208" t="str">
        <f t="shared" si="0"/>
        <v>FALSE</v>
      </c>
      <c r="K69" s="208">
        <v>1</v>
      </c>
      <c r="L69" s="208" t="s">
        <v>177</v>
      </c>
      <c r="M69" s="209" t="s">
        <v>113</v>
      </c>
      <c r="N69" s="209" t="str">
        <f>VLOOKUP(B69,'HECVAT - Lite | Vendor Response'!$A$7:$C$337,3,FALSE)</f>
        <v>Yes</v>
      </c>
      <c r="O69" s="209" t="str">
        <f>IF(LEN(VLOOKUP(B69,'Analyst Report'!$A$32:$I$120,7,FALSE))= 0,"",VLOOKUP(B69,'Analyst Report'!$A$32:$I$120,7,FALSE))</f>
        <v/>
      </c>
      <c r="P69" s="209">
        <f t="shared" si="1"/>
        <v>1</v>
      </c>
      <c r="Q69" s="209">
        <f>IF(N69="N/A",0,20)</f>
        <v>20</v>
      </c>
      <c r="R69" s="209">
        <f>IF(LEN(VLOOKUP(B69,'Analyst Report'!$A$32:$I$120,9,FALSE))= 0,VLOOKUP(B69,'Analyst Report'!$A$32:$I$120,8,FALSE),VLOOKUP(B69,'Analyst Report'!$A$32:$I$120,9,FALSE))</f>
        <v>20</v>
      </c>
      <c r="S69" s="209">
        <f t="shared" si="2"/>
        <v>20</v>
      </c>
      <c r="T69" s="209">
        <f t="shared" si="3"/>
        <v>20</v>
      </c>
      <c r="U69" s="214" t="s">
        <v>437</v>
      </c>
      <c r="V69" s="214"/>
      <c r="W69" s="214" t="s">
        <v>445</v>
      </c>
      <c r="X69" s="214" t="s">
        <v>449</v>
      </c>
      <c r="Y69" s="214" t="s">
        <v>447</v>
      </c>
      <c r="Z69" s="214" t="s">
        <v>448</v>
      </c>
      <c r="AA69" s="210" t="s">
        <v>860</v>
      </c>
      <c r="AB69" s="210" t="s">
        <v>867</v>
      </c>
      <c r="AC69" s="212"/>
      <c r="AD69" s="212"/>
      <c r="AE69" s="212"/>
      <c r="AF69" s="212"/>
      <c r="AG69" s="212"/>
      <c r="AH69" s="212"/>
      <c r="AI69" s="212"/>
      <c r="AJ69" s="212"/>
    </row>
    <row r="70" spans="1:36" ht="85.5">
      <c r="A70" s="204">
        <v>52</v>
      </c>
      <c r="B70" s="205" t="s">
        <v>182</v>
      </c>
      <c r="C70" s="205" t="s">
        <v>868</v>
      </c>
      <c r="D70" s="205">
        <f>VLOOKUP(B70,'HECVAT - Lite | Vendor Response'!A$25:D$113,4,FALSE)</f>
        <v>0</v>
      </c>
      <c r="E70" s="206" t="s">
        <v>869</v>
      </c>
      <c r="F70" s="206" t="s">
        <v>870</v>
      </c>
      <c r="G70" s="206" t="s">
        <v>871</v>
      </c>
      <c r="H70" s="207" t="s">
        <v>872</v>
      </c>
      <c r="I70" s="207" t="s">
        <v>873</v>
      </c>
      <c r="J70" s="208" t="str">
        <f t="shared" si="0"/>
        <v>FALSE</v>
      </c>
      <c r="K70" s="208">
        <v>1</v>
      </c>
      <c r="L70" s="208" t="s">
        <v>177</v>
      </c>
      <c r="M70" s="209" t="s">
        <v>113</v>
      </c>
      <c r="N70" s="209" t="str">
        <f>VLOOKUP(B70,'HECVAT - Lite | Vendor Response'!$A$7:$C$337,3,FALSE)</f>
        <v>Yes</v>
      </c>
      <c r="O70" s="209" t="str">
        <f>IF(LEN(VLOOKUP(B70,'Analyst Report'!$A$32:$I$120,7,FALSE))= 0,"",VLOOKUP(B70,'Analyst Report'!$A$32:$I$120,7,FALSE))</f>
        <v/>
      </c>
      <c r="P70" s="209">
        <f t="shared" si="1"/>
        <v>1</v>
      </c>
      <c r="Q70" s="209">
        <v>15</v>
      </c>
      <c r="R70" s="209">
        <f>IF(LEN(VLOOKUP(B70,'Analyst Report'!$A$32:$I$120,9,FALSE))= 0,VLOOKUP(B70,'Analyst Report'!$A$32:$I$120,8,FALSE),VLOOKUP(B70,'Analyst Report'!$A$32:$I$120,9,FALSE))</f>
        <v>15</v>
      </c>
      <c r="S70" s="209">
        <f t="shared" si="2"/>
        <v>15</v>
      </c>
      <c r="T70" s="209">
        <f t="shared" si="3"/>
        <v>15</v>
      </c>
      <c r="U70" s="214" t="s">
        <v>437</v>
      </c>
      <c r="V70" s="214"/>
      <c r="W70" s="214" t="s">
        <v>450</v>
      </c>
      <c r="X70" s="214"/>
      <c r="Y70" s="214" t="s">
        <v>451</v>
      </c>
      <c r="Z70" s="214" t="s">
        <v>452</v>
      </c>
      <c r="AA70" s="210" t="s">
        <v>652</v>
      </c>
      <c r="AB70" s="210"/>
      <c r="AC70" s="212"/>
      <c r="AD70" s="212"/>
      <c r="AE70" s="212"/>
      <c r="AF70" s="212"/>
      <c r="AG70" s="212"/>
      <c r="AH70" s="212"/>
      <c r="AI70" s="212"/>
      <c r="AJ70" s="212"/>
    </row>
    <row r="71" spans="1:36" ht="114">
      <c r="A71" s="204">
        <v>53</v>
      </c>
      <c r="B71" s="205" t="s">
        <v>183</v>
      </c>
      <c r="C71" s="205" t="s">
        <v>874</v>
      </c>
      <c r="D71" s="205">
        <f>VLOOKUP(B71,'HECVAT - Lite | Vendor Response'!A$25:D$113,4,FALSE)</f>
        <v>0</v>
      </c>
      <c r="E71" s="206" t="s">
        <v>251</v>
      </c>
      <c r="F71" s="206" t="s">
        <v>875</v>
      </c>
      <c r="G71" s="206" t="s">
        <v>876</v>
      </c>
      <c r="H71" s="207" t="s">
        <v>877</v>
      </c>
      <c r="I71" s="207" t="s">
        <v>878</v>
      </c>
      <c r="J71" s="208" t="str">
        <f t="shared" si="0"/>
        <v>TRUE</v>
      </c>
      <c r="K71" s="208">
        <v>1</v>
      </c>
      <c r="L71" s="208" t="s">
        <v>177</v>
      </c>
      <c r="M71" s="209" t="s">
        <v>113</v>
      </c>
      <c r="N71" s="209" t="str">
        <f>VLOOKUP(B71,'HECVAT - Lite | Vendor Response'!$A$7:$C$337,3,FALSE)</f>
        <v>Yes</v>
      </c>
      <c r="O71" s="209" t="str">
        <f>IF(LEN(VLOOKUP(B71,'Analyst Report'!$A$32:$I$120,7,FALSE))= 0,"",VLOOKUP(B71,'Analyst Report'!$A$32:$I$120,7,FALSE))</f>
        <v/>
      </c>
      <c r="P71" s="209">
        <f t="shared" si="1"/>
        <v>1</v>
      </c>
      <c r="Q71" s="209">
        <v>25</v>
      </c>
      <c r="R71" s="209">
        <f>IF(LEN(VLOOKUP(B71,'Analyst Report'!$A$32:$I$120,9,FALSE))= 0,VLOOKUP(B71,'Analyst Report'!$A$32:$I$120,8,FALSE),VLOOKUP(B71,'Analyst Report'!$A$32:$I$120,9,FALSE))</f>
        <v>25</v>
      </c>
      <c r="S71" s="209">
        <f t="shared" si="2"/>
        <v>25</v>
      </c>
      <c r="T71" s="209">
        <f t="shared" si="3"/>
        <v>25</v>
      </c>
      <c r="U71" s="214" t="s">
        <v>437</v>
      </c>
      <c r="V71" s="214"/>
      <c r="W71" s="214" t="s">
        <v>454</v>
      </c>
      <c r="X71" s="214" t="s">
        <v>455</v>
      </c>
      <c r="Y71" s="214" t="s">
        <v>456</v>
      </c>
      <c r="Z71" s="216" t="s">
        <v>457</v>
      </c>
      <c r="AA71" s="217" t="s">
        <v>652</v>
      </c>
      <c r="AB71" s="217"/>
      <c r="AC71" s="212"/>
      <c r="AD71" s="212"/>
      <c r="AE71" s="212"/>
      <c r="AF71" s="212"/>
      <c r="AG71" s="212"/>
      <c r="AH71" s="212"/>
      <c r="AI71" s="212"/>
      <c r="AJ71" s="212"/>
    </row>
    <row r="72" spans="1:36" ht="99.75">
      <c r="A72" s="204">
        <v>54</v>
      </c>
      <c r="B72" s="205" t="s">
        <v>184</v>
      </c>
      <c r="C72" s="205" t="s">
        <v>879</v>
      </c>
      <c r="D72" s="205">
        <f>VLOOKUP(B72,'HECVAT - Lite | Vendor Response'!A$25:D$113,4,FALSE)</f>
        <v>0</v>
      </c>
      <c r="E72" s="206" t="s">
        <v>251</v>
      </c>
      <c r="F72" s="206" t="s">
        <v>880</v>
      </c>
      <c r="G72" s="206" t="s">
        <v>881</v>
      </c>
      <c r="H72" s="207" t="s">
        <v>882</v>
      </c>
      <c r="I72" s="207" t="s">
        <v>883</v>
      </c>
      <c r="J72" s="208" t="str">
        <f t="shared" si="0"/>
        <v>FALSE</v>
      </c>
      <c r="K72" s="208">
        <v>1</v>
      </c>
      <c r="L72" s="208" t="s">
        <v>177</v>
      </c>
      <c r="M72" s="209" t="s">
        <v>113</v>
      </c>
      <c r="N72" s="209" t="str">
        <f>VLOOKUP(B72,'HECVAT - Lite | Vendor Response'!$A$7:$C$337,3,FALSE)</f>
        <v>No</v>
      </c>
      <c r="O72" s="209" t="str">
        <f>IF(LEN(VLOOKUP(B72,'Analyst Report'!$A$32:$I$120,7,FALSE))= 0,"",VLOOKUP(B72,'Analyst Report'!$A$32:$I$120,7,FALSE))</f>
        <v/>
      </c>
      <c r="P72" s="209">
        <f t="shared" si="1"/>
        <v>0</v>
      </c>
      <c r="Q72" s="209">
        <v>20</v>
      </c>
      <c r="R72" s="209">
        <f>IF(LEN(VLOOKUP(B72,'Analyst Report'!$A$32:$I$120,9,FALSE))= 0,VLOOKUP(B72,'Analyst Report'!$A$32:$I$120,8,FALSE),VLOOKUP(B72,'Analyst Report'!$A$32:$I$120,9,FALSE))</f>
        <v>20</v>
      </c>
      <c r="S72" s="209">
        <f t="shared" si="2"/>
        <v>20</v>
      </c>
      <c r="T72" s="209">
        <f t="shared" si="3"/>
        <v>0</v>
      </c>
      <c r="U72" s="214" t="s">
        <v>459</v>
      </c>
      <c r="V72" s="214"/>
      <c r="W72" s="214" t="s">
        <v>394</v>
      </c>
      <c r="X72" s="214" t="s">
        <v>375</v>
      </c>
      <c r="Y72" s="214"/>
      <c r="Z72" s="214"/>
      <c r="AA72" s="210" t="s">
        <v>671</v>
      </c>
      <c r="AB72" s="210">
        <v>9.6</v>
      </c>
      <c r="AC72" s="212"/>
      <c r="AD72" s="212"/>
      <c r="AE72" s="212"/>
      <c r="AF72" s="212"/>
      <c r="AG72" s="212"/>
      <c r="AH72" s="212"/>
      <c r="AI72" s="212"/>
      <c r="AJ72" s="212"/>
    </row>
    <row r="73" spans="1:36" ht="99.75">
      <c r="A73" s="204">
        <v>55</v>
      </c>
      <c r="B73" s="205" t="s">
        <v>185</v>
      </c>
      <c r="C73" s="205" t="s">
        <v>884</v>
      </c>
      <c r="D73" s="205">
        <f>VLOOKUP(B73,'HECVAT - Lite | Vendor Response'!A$25:D$113,4,FALSE)</f>
        <v>0</v>
      </c>
      <c r="E73" s="206" t="s">
        <v>251</v>
      </c>
      <c r="F73" s="206" t="s">
        <v>251</v>
      </c>
      <c r="G73" s="206" t="s">
        <v>885</v>
      </c>
      <c r="H73" s="207" t="s">
        <v>886</v>
      </c>
      <c r="I73" s="207" t="s">
        <v>887</v>
      </c>
      <c r="J73" s="208" t="str">
        <f t="shared" si="0"/>
        <v>TRUE</v>
      </c>
      <c r="K73" s="208">
        <v>1</v>
      </c>
      <c r="L73" s="208" t="s">
        <v>177</v>
      </c>
      <c r="M73" s="209" t="s">
        <v>109</v>
      </c>
      <c r="N73" s="209" t="str">
        <f>VLOOKUP(B73,'HECVAT - Lite | Vendor Response'!$A$7:$C$337,3,FALSE)</f>
        <v>No</v>
      </c>
      <c r="O73" s="209" t="str">
        <f>IF(LEN(VLOOKUP(B73,'Analyst Report'!$A$32:$I$120,7,FALSE))= 0,"",VLOOKUP(B73,'Analyst Report'!$A$32:$I$120,7,FALSE))</f>
        <v/>
      </c>
      <c r="P73" s="209">
        <f t="shared" si="1"/>
        <v>1</v>
      </c>
      <c r="Q73" s="209">
        <v>40</v>
      </c>
      <c r="R73" s="209">
        <f>IF(LEN(VLOOKUP(B73,'Analyst Report'!$A$32:$I$120,9,FALSE))= 0,VLOOKUP(B73,'Analyst Report'!$A$32:$I$120,8,FALSE),VLOOKUP(B73,'Analyst Report'!$A$32:$I$120,9,FALSE))</f>
        <v>40</v>
      </c>
      <c r="S73" s="209">
        <f t="shared" si="2"/>
        <v>40</v>
      </c>
      <c r="T73" s="209">
        <f t="shared" si="3"/>
        <v>40</v>
      </c>
      <c r="U73" s="214"/>
      <c r="V73" s="214"/>
      <c r="W73" s="214"/>
      <c r="X73" s="214"/>
      <c r="Y73" s="214"/>
      <c r="Z73" s="214"/>
      <c r="AA73" s="210" t="s">
        <v>888</v>
      </c>
      <c r="AB73" s="210" t="s">
        <v>889</v>
      </c>
      <c r="AC73" s="212"/>
      <c r="AD73" s="212"/>
      <c r="AE73" s="212"/>
      <c r="AF73" s="212"/>
      <c r="AG73" s="212"/>
      <c r="AH73" s="212"/>
      <c r="AI73" s="212"/>
      <c r="AJ73" s="212"/>
    </row>
    <row r="74" spans="1:36" ht="85.5">
      <c r="A74" s="204">
        <v>56</v>
      </c>
      <c r="B74" s="205" t="s">
        <v>187</v>
      </c>
      <c r="C74" s="205" t="s">
        <v>890</v>
      </c>
      <c r="D74" s="205" t="str">
        <f>VLOOKUP(B74,'HECVAT - Lite | Vendor Response'!A$25:D$113,4,FALSE)</f>
        <v>Hostinger manages the physical data center.</v>
      </c>
      <c r="E74" s="206" t="s">
        <v>251</v>
      </c>
      <c r="F74" s="206" t="s">
        <v>891</v>
      </c>
      <c r="G74" s="206" t="s">
        <v>892</v>
      </c>
      <c r="H74" s="207" t="s">
        <v>893</v>
      </c>
      <c r="I74" s="207" t="s">
        <v>894</v>
      </c>
      <c r="J74" s="208" t="str">
        <f t="shared" si="0"/>
        <v>FALSE</v>
      </c>
      <c r="K74" s="208">
        <v>1</v>
      </c>
      <c r="L74" s="208" t="s">
        <v>186</v>
      </c>
      <c r="M74" s="209" t="s">
        <v>109</v>
      </c>
      <c r="N74" s="209" t="str">
        <f>VLOOKUP(B74,'HECVAT - Lite | Vendor Response'!$A$7:$C$337,3,FALSE)</f>
        <v>No</v>
      </c>
      <c r="O74" s="209" t="str">
        <f>IF(LEN(VLOOKUP(B74,'Analyst Report'!$A$32:$I$120,7,FALSE))= 0,"",VLOOKUP(B74,'Analyst Report'!$A$32:$I$120,7,FALSE))</f>
        <v/>
      </c>
      <c r="P74" s="209">
        <f t="shared" si="1"/>
        <v>1</v>
      </c>
      <c r="Q74" s="209">
        <v>0</v>
      </c>
      <c r="R74" s="209">
        <f>IF(LEN(VLOOKUP(B74,'Analyst Report'!$A$32:$I$120,9,FALSE))= 0,VLOOKUP(B74,'Analyst Report'!$A$32:$I$120,8,FALSE),VLOOKUP(B74,'Analyst Report'!$A$32:$I$120,9,FALSE))</f>
        <v>0</v>
      </c>
      <c r="S74" s="209">
        <f t="shared" si="2"/>
        <v>0</v>
      </c>
      <c r="T74" s="209">
        <f t="shared" si="3"/>
        <v>0</v>
      </c>
      <c r="U74" s="214" t="s">
        <v>384</v>
      </c>
      <c r="V74" s="214"/>
      <c r="W74" s="214" t="s">
        <v>467</v>
      </c>
      <c r="X74" s="214"/>
      <c r="Y74" s="214"/>
      <c r="Z74" s="214"/>
      <c r="AA74" s="210" t="s">
        <v>895</v>
      </c>
      <c r="AB74" s="210">
        <v>9.1</v>
      </c>
      <c r="AC74" s="212"/>
      <c r="AD74" s="212"/>
      <c r="AE74" s="212"/>
      <c r="AF74" s="212"/>
      <c r="AG74" s="212"/>
      <c r="AH74" s="212"/>
      <c r="AI74" s="212"/>
      <c r="AJ74" s="212"/>
    </row>
    <row r="75" spans="1:36" ht="185.25">
      <c r="A75" s="204">
        <v>57</v>
      </c>
      <c r="B75" s="205" t="s">
        <v>189</v>
      </c>
      <c r="C75" s="205" t="s">
        <v>896</v>
      </c>
      <c r="D75" s="205">
        <f>VLOOKUP(B75,'HECVAT - Lite | Vendor Response'!A$25:D$113,4,FALSE)</f>
        <v>0</v>
      </c>
      <c r="E75" s="206" t="s">
        <v>897</v>
      </c>
      <c r="F75" s="206" t="s">
        <v>898</v>
      </c>
      <c r="G75" s="206" t="s">
        <v>251</v>
      </c>
      <c r="H75" s="207" t="s">
        <v>899</v>
      </c>
      <c r="I75" s="220" t="s">
        <v>900</v>
      </c>
      <c r="J75" s="208" t="str">
        <f t="shared" si="0"/>
        <v>TRUE</v>
      </c>
      <c r="K75" s="208">
        <v>1</v>
      </c>
      <c r="L75" s="208" t="s">
        <v>186</v>
      </c>
      <c r="M75" s="209" t="s">
        <v>113</v>
      </c>
      <c r="N75" s="209" t="str">
        <f>VLOOKUP(B75,'HECVAT - Lite | Vendor Response'!$A$7:$C$337,3,FALSE)</f>
        <v>Yes</v>
      </c>
      <c r="O75" s="209" t="str">
        <f>IF(LEN(VLOOKUP(B75,'Analyst Report'!$A$32:$I$120,7,FALSE))= 0,"",VLOOKUP(B75,'Analyst Report'!$A$32:$I$120,7,FALSE))</f>
        <v/>
      </c>
      <c r="P75" s="209">
        <f t="shared" si="1"/>
        <v>1</v>
      </c>
      <c r="Q75" s="209">
        <v>40</v>
      </c>
      <c r="R75" s="209">
        <f>IF(LEN(VLOOKUP(B75,'Analyst Report'!$A$32:$I$120,9,FALSE))= 0,VLOOKUP(B75,'Analyst Report'!$A$32:$I$120,8,FALSE),VLOOKUP(B75,'Analyst Report'!$A$32:$I$120,9,FALSE))</f>
        <v>40</v>
      </c>
      <c r="S75" s="209">
        <f t="shared" si="2"/>
        <v>40</v>
      </c>
      <c r="T75" s="209">
        <f t="shared" si="3"/>
        <v>40</v>
      </c>
      <c r="U75" s="214" t="s">
        <v>373</v>
      </c>
      <c r="V75" s="214"/>
      <c r="W75" s="214" t="s">
        <v>469</v>
      </c>
      <c r="X75" s="214" t="s">
        <v>441</v>
      </c>
      <c r="Y75" s="214"/>
      <c r="Z75" s="214"/>
      <c r="AA75" s="210" t="s">
        <v>621</v>
      </c>
      <c r="AB75" s="210"/>
      <c r="AC75" s="212"/>
      <c r="AD75" s="212"/>
      <c r="AE75" s="212"/>
      <c r="AF75" s="212"/>
      <c r="AG75" s="212"/>
      <c r="AH75" s="212"/>
      <c r="AI75" s="212"/>
      <c r="AJ75" s="212"/>
    </row>
    <row r="76" spans="1:36" ht="213.75">
      <c r="A76" s="204">
        <v>58</v>
      </c>
      <c r="B76" s="205" t="s">
        <v>190</v>
      </c>
      <c r="C76" s="205" t="s">
        <v>901</v>
      </c>
      <c r="D76" s="205">
        <f>VLOOKUP(B76,'HECVAT - Lite | Vendor Response'!A$25:D$113,4,FALSE)</f>
        <v>0</v>
      </c>
      <c r="E76" s="206" t="s">
        <v>902</v>
      </c>
      <c r="F76" s="206" t="s">
        <v>251</v>
      </c>
      <c r="G76" s="206" t="s">
        <v>903</v>
      </c>
      <c r="H76" s="207" t="s">
        <v>904</v>
      </c>
      <c r="I76" s="207" t="s">
        <v>905</v>
      </c>
      <c r="J76" s="208" t="str">
        <f t="shared" si="0"/>
        <v>TRUE</v>
      </c>
      <c r="K76" s="208">
        <v>1</v>
      </c>
      <c r="L76" s="208" t="s">
        <v>186</v>
      </c>
      <c r="M76" s="209" t="s">
        <v>113</v>
      </c>
      <c r="N76" s="209" t="str">
        <f>VLOOKUP(B76,'HECVAT - Lite | Vendor Response'!$A$7:$C$337,3,FALSE)</f>
        <v>Yes</v>
      </c>
      <c r="O76" s="209" t="str">
        <f>IF(LEN(VLOOKUP(B76,'Analyst Report'!$A$32:$I$120,7,FALSE))= 0,"",VLOOKUP(B76,'Analyst Report'!$A$32:$I$120,7,FALSE))</f>
        <v/>
      </c>
      <c r="P76" s="209">
        <f t="shared" si="1"/>
        <v>1</v>
      </c>
      <c r="Q76" s="209">
        <f>IF(N76="N/A",0,40)</f>
        <v>40</v>
      </c>
      <c r="R76" s="209">
        <f>IF(LEN(VLOOKUP(B76,'Analyst Report'!$A$32:$I$120,9,FALSE))= 0,VLOOKUP(B76,'Analyst Report'!$A$32:$I$120,8,FALSE),VLOOKUP(B76,'Analyst Report'!$A$32:$I$120,9,FALSE))</f>
        <v>40</v>
      </c>
      <c r="S76" s="209">
        <f t="shared" si="2"/>
        <v>40</v>
      </c>
      <c r="T76" s="209">
        <f t="shared" si="3"/>
        <v>40</v>
      </c>
      <c r="U76" s="214" t="s">
        <v>437</v>
      </c>
      <c r="V76" s="214"/>
      <c r="W76" s="214" t="s">
        <v>469</v>
      </c>
      <c r="X76" s="214"/>
      <c r="Y76" s="214"/>
      <c r="Z76" s="214"/>
      <c r="AA76" s="210" t="s">
        <v>906</v>
      </c>
      <c r="AB76" s="210"/>
      <c r="AC76" s="212"/>
      <c r="AD76" s="212"/>
      <c r="AE76" s="212"/>
      <c r="AF76" s="212"/>
      <c r="AG76" s="212"/>
      <c r="AH76" s="212"/>
      <c r="AI76" s="212"/>
      <c r="AJ76" s="212"/>
    </row>
    <row r="77" spans="1:36" ht="156.75">
      <c r="A77" s="204">
        <v>59</v>
      </c>
      <c r="B77" s="205" t="s">
        <v>191</v>
      </c>
      <c r="C77" s="205" t="s">
        <v>907</v>
      </c>
      <c r="D77" s="205" t="str">
        <f>VLOOKUP(B77,'HECVAT - Lite | Vendor Response'!A$25:D$113,4,FALSE)</f>
        <v>These controls are provided by Hostinger.</v>
      </c>
      <c r="E77" s="206" t="s">
        <v>251</v>
      </c>
      <c r="F77" s="206" t="s">
        <v>908</v>
      </c>
      <c r="G77" s="206" t="s">
        <v>909</v>
      </c>
      <c r="H77" s="207" t="s">
        <v>910</v>
      </c>
      <c r="I77" s="207" t="s">
        <v>911</v>
      </c>
      <c r="J77" s="208" t="str">
        <f t="shared" si="0"/>
        <v>TRUE</v>
      </c>
      <c r="K77" s="208">
        <v>1</v>
      </c>
      <c r="L77" s="208" t="s">
        <v>186</v>
      </c>
      <c r="M77" s="209" t="s">
        <v>113</v>
      </c>
      <c r="N77" s="209" t="str">
        <f>VLOOKUP(B77,'HECVAT - Lite | Vendor Response'!$A$7:$C$337,3,FALSE)</f>
        <v>Yes</v>
      </c>
      <c r="O77" s="209" t="str">
        <f>IF(LEN(VLOOKUP(B77,'Analyst Report'!$A$32:$I$120,7,FALSE))= 0,"",VLOOKUP(B77,'Analyst Report'!$A$32:$I$120,7,FALSE))</f>
        <v/>
      </c>
      <c r="P77" s="209">
        <f t="shared" si="1"/>
        <v>1</v>
      </c>
      <c r="Q77" s="209">
        <v>40</v>
      </c>
      <c r="R77" s="209">
        <f>IF(LEN(VLOOKUP(B77,'Analyst Report'!$A$32:$I$120,9,FALSE))= 0,VLOOKUP(B77,'Analyst Report'!$A$32:$I$120,8,FALSE),VLOOKUP(B77,'Analyst Report'!$A$32:$I$120,9,FALSE))</f>
        <v>40</v>
      </c>
      <c r="S77" s="209">
        <f t="shared" si="2"/>
        <v>40</v>
      </c>
      <c r="T77" s="209">
        <f t="shared" si="3"/>
        <v>40</v>
      </c>
      <c r="U77" s="214" t="s">
        <v>373</v>
      </c>
      <c r="V77" s="214"/>
      <c r="W77" s="214" t="s">
        <v>470</v>
      </c>
      <c r="X77" s="214" t="s">
        <v>471</v>
      </c>
      <c r="Y77" s="214" t="s">
        <v>472</v>
      </c>
      <c r="Z77" s="214"/>
      <c r="AA77" s="210" t="s">
        <v>912</v>
      </c>
      <c r="AB77" s="210"/>
      <c r="AC77" s="212"/>
      <c r="AD77" s="212"/>
      <c r="AE77" s="212"/>
      <c r="AF77" s="212"/>
      <c r="AG77" s="212"/>
      <c r="AH77" s="212"/>
      <c r="AI77" s="212"/>
      <c r="AJ77" s="212"/>
    </row>
    <row r="78" spans="1:36" ht="114">
      <c r="A78" s="204">
        <v>60</v>
      </c>
      <c r="B78" s="205" t="s">
        <v>193</v>
      </c>
      <c r="C78" s="205" t="s">
        <v>913</v>
      </c>
      <c r="D78" s="205" t="str">
        <f>VLOOKUP(B78,'HECVAT - Lite | Vendor Response'!A$25:D$113,4,FALSE)</f>
        <v>These controls are provided by Hostinger.</v>
      </c>
      <c r="E78" s="206" t="s">
        <v>251</v>
      </c>
      <c r="F78" s="206" t="s">
        <v>914</v>
      </c>
      <c r="G78" s="206" t="s">
        <v>915</v>
      </c>
      <c r="H78" s="207" t="s">
        <v>916</v>
      </c>
      <c r="I78" s="207" t="s">
        <v>917</v>
      </c>
      <c r="J78" s="208" t="str">
        <f t="shared" si="0"/>
        <v>TRUE</v>
      </c>
      <c r="K78" s="208">
        <v>1</v>
      </c>
      <c r="L78" s="208" t="s">
        <v>186</v>
      </c>
      <c r="M78" s="209" t="s">
        <v>113</v>
      </c>
      <c r="N78" s="209" t="str">
        <f>VLOOKUP(B78,'HECVAT - Lite | Vendor Response'!$A$7:$C$337,3,FALSE)</f>
        <v>Yes</v>
      </c>
      <c r="O78" s="209" t="str">
        <f>IF(LEN(VLOOKUP(B78,'Analyst Report'!$A$32:$I$120,7,FALSE))= 0,"",VLOOKUP(B78,'Analyst Report'!$A$32:$I$120,7,FALSE))</f>
        <v/>
      </c>
      <c r="P78" s="209">
        <f t="shared" si="1"/>
        <v>1</v>
      </c>
      <c r="Q78" s="209">
        <v>40</v>
      </c>
      <c r="R78" s="209">
        <f>IF(LEN(VLOOKUP(B78,'Analyst Report'!$A$32:$I$120,9,FALSE))= 0,VLOOKUP(B78,'Analyst Report'!$A$32:$I$120,8,FALSE),VLOOKUP(B78,'Analyst Report'!$A$32:$I$120,9,FALSE))</f>
        <v>40</v>
      </c>
      <c r="S78" s="209">
        <f t="shared" si="2"/>
        <v>40</v>
      </c>
      <c r="T78" s="209">
        <f t="shared" si="3"/>
        <v>40</v>
      </c>
      <c r="U78" s="214"/>
      <c r="V78" s="214"/>
      <c r="W78" s="214"/>
      <c r="X78" s="214"/>
      <c r="Y78" s="214" t="s">
        <v>918</v>
      </c>
      <c r="Z78" s="214"/>
      <c r="AA78" s="210" t="s">
        <v>652</v>
      </c>
      <c r="AB78" s="210" t="s">
        <v>380</v>
      </c>
      <c r="AC78" s="212"/>
      <c r="AD78" s="212"/>
      <c r="AE78" s="212"/>
      <c r="AF78" s="212"/>
      <c r="AG78" s="212"/>
      <c r="AH78" s="212"/>
      <c r="AI78" s="212"/>
      <c r="AJ78" s="212"/>
    </row>
    <row r="79" spans="1:36" ht="142.5">
      <c r="A79" s="204">
        <v>61</v>
      </c>
      <c r="B79" s="205" t="s">
        <v>195</v>
      </c>
      <c r="C79" s="205" t="s">
        <v>919</v>
      </c>
      <c r="D79" s="205">
        <f>VLOOKUP(B79,'HECVAT - Lite | Vendor Response'!A$25:D$113,4,FALSE)</f>
        <v>0</v>
      </c>
      <c r="E79" s="206" t="s">
        <v>251</v>
      </c>
      <c r="F79" s="206" t="s">
        <v>920</v>
      </c>
      <c r="G79" s="206" t="s">
        <v>921</v>
      </c>
      <c r="H79" s="207" t="s">
        <v>922</v>
      </c>
      <c r="I79" s="207" t="s">
        <v>923</v>
      </c>
      <c r="J79" s="208" t="str">
        <f t="shared" si="0"/>
        <v>TRUE</v>
      </c>
      <c r="K79" s="208">
        <v>1</v>
      </c>
      <c r="L79" s="208" t="s">
        <v>194</v>
      </c>
      <c r="M79" s="209" t="s">
        <v>113</v>
      </c>
      <c r="N79" s="209" t="str">
        <f>VLOOKUP(B79,'HECVAT - Lite | Vendor Response'!$A$7:$C$337,3,FALSE)</f>
        <v>Yes</v>
      </c>
      <c r="O79" s="209" t="str">
        <f>IF(LEN(VLOOKUP(B79,'Analyst Report'!$A$32:$I$120,7,FALSE))= 0,"",VLOOKUP(B79,'Analyst Report'!$A$32:$I$120,7,FALSE))</f>
        <v/>
      </c>
      <c r="P79" s="209">
        <f t="shared" si="1"/>
        <v>1</v>
      </c>
      <c r="Q79" s="209">
        <v>40</v>
      </c>
      <c r="R79" s="209">
        <f>IF(LEN(VLOOKUP(B79,'Analyst Report'!$A$32:$I$120,9,FALSE))= 0,VLOOKUP(B79,'Analyst Report'!$A$32:$I$120,8,FALSE),VLOOKUP(B79,'Analyst Report'!$A$32:$I$120,9,FALSE))</f>
        <v>40</v>
      </c>
      <c r="S79" s="209">
        <f t="shared" si="2"/>
        <v>40</v>
      </c>
      <c r="T79" s="209">
        <f t="shared" si="3"/>
        <v>40</v>
      </c>
      <c r="U79" s="214"/>
      <c r="V79" s="214"/>
      <c r="W79" s="214"/>
      <c r="X79" s="214"/>
      <c r="Y79" s="214" t="s">
        <v>924</v>
      </c>
      <c r="Z79" s="214"/>
      <c r="AA79" s="210" t="s">
        <v>652</v>
      </c>
      <c r="AB79" s="210">
        <v>10.8</v>
      </c>
      <c r="AC79" s="212"/>
      <c r="AD79" s="212"/>
      <c r="AE79" s="212"/>
      <c r="AF79" s="212"/>
      <c r="AG79" s="212"/>
      <c r="AH79" s="212"/>
      <c r="AI79" s="212"/>
      <c r="AJ79" s="212"/>
    </row>
    <row r="80" spans="1:36" ht="142.5">
      <c r="A80" s="204">
        <v>62</v>
      </c>
      <c r="B80" s="205" t="s">
        <v>197</v>
      </c>
      <c r="C80" s="205" t="s">
        <v>925</v>
      </c>
      <c r="D80" s="205">
        <f>VLOOKUP(B80,'HECVAT - Lite | Vendor Response'!A$25:D$113,4,FALSE)</f>
        <v>0</v>
      </c>
      <c r="E80" s="206" t="s">
        <v>251</v>
      </c>
      <c r="F80" s="206" t="s">
        <v>926</v>
      </c>
      <c r="G80" s="206" t="s">
        <v>927</v>
      </c>
      <c r="H80" s="207" t="s">
        <v>770</v>
      </c>
      <c r="I80" s="207" t="s">
        <v>928</v>
      </c>
      <c r="J80" s="208" t="str">
        <f t="shared" si="0"/>
        <v>TRUE</v>
      </c>
      <c r="K80" s="208">
        <v>1</v>
      </c>
      <c r="L80" s="208" t="s">
        <v>194</v>
      </c>
      <c r="M80" s="209" t="s">
        <v>113</v>
      </c>
      <c r="N80" s="209" t="str">
        <f>VLOOKUP(B80,'HECVAT - Lite | Vendor Response'!$A$7:$C$337,3,FALSE)</f>
        <v>Yes</v>
      </c>
      <c r="O80" s="209" t="str">
        <f>IF(LEN(VLOOKUP(B80,'Analyst Report'!$A$32:$I$120,7,FALSE))= 0,"",VLOOKUP(B80,'Analyst Report'!$A$32:$I$120,7,FALSE))</f>
        <v/>
      </c>
      <c r="P80" s="209">
        <f t="shared" si="1"/>
        <v>1</v>
      </c>
      <c r="Q80" s="209">
        <v>40</v>
      </c>
      <c r="R80" s="209">
        <f>IF(LEN(VLOOKUP(B80,'Analyst Report'!$A$32:$I$120,9,FALSE))= 0,VLOOKUP(B80,'Analyst Report'!$A$32:$I$120,8,FALSE),VLOOKUP(B80,'Analyst Report'!$A$32:$I$120,9,FALSE))</f>
        <v>40</v>
      </c>
      <c r="S80" s="209">
        <f t="shared" si="2"/>
        <v>40</v>
      </c>
      <c r="T80" s="209">
        <f t="shared" si="3"/>
        <v>40</v>
      </c>
      <c r="U80" s="214"/>
      <c r="V80" s="214"/>
      <c r="W80" s="214"/>
      <c r="X80" s="214"/>
      <c r="Y80" s="214" t="s">
        <v>525</v>
      </c>
      <c r="Z80" s="214"/>
      <c r="AA80" s="210" t="s">
        <v>652</v>
      </c>
      <c r="AB80" s="210"/>
      <c r="AC80" s="212"/>
      <c r="AD80" s="212"/>
      <c r="AE80" s="212"/>
      <c r="AF80" s="212"/>
      <c r="AG80" s="212"/>
      <c r="AH80" s="212"/>
      <c r="AI80" s="212"/>
      <c r="AJ80" s="212"/>
    </row>
    <row r="81" spans="1:36" ht="156.75">
      <c r="A81" s="204">
        <v>63</v>
      </c>
      <c r="B81" s="205" t="s">
        <v>198</v>
      </c>
      <c r="C81" s="205" t="s">
        <v>929</v>
      </c>
      <c r="D81" s="205">
        <f>VLOOKUP(B81,'HECVAT - Lite | Vendor Response'!A$25:D$113,4,FALSE)</f>
        <v>0</v>
      </c>
      <c r="E81" s="206" t="s">
        <v>251</v>
      </c>
      <c r="F81" s="206" t="s">
        <v>930</v>
      </c>
      <c r="G81" s="206" t="s">
        <v>931</v>
      </c>
      <c r="H81" s="220" t="s">
        <v>932</v>
      </c>
      <c r="I81" s="207" t="s">
        <v>933</v>
      </c>
      <c r="J81" s="208" t="str">
        <f t="shared" si="0"/>
        <v>TRUE</v>
      </c>
      <c r="K81" s="208">
        <v>1</v>
      </c>
      <c r="L81" s="208" t="s">
        <v>194</v>
      </c>
      <c r="M81" s="209" t="s">
        <v>113</v>
      </c>
      <c r="N81" s="209" t="str">
        <f>VLOOKUP(B81,'HECVAT - Lite | Vendor Response'!$A$7:$C$337,3,FALSE)</f>
        <v>Yes</v>
      </c>
      <c r="O81" s="209" t="str">
        <f>IF(LEN(VLOOKUP(B81,'Analyst Report'!$A$32:$I$120,7,FALSE))= 0,"",VLOOKUP(B81,'Analyst Report'!$A$32:$I$120,7,FALSE))</f>
        <v/>
      </c>
      <c r="P81" s="209">
        <f t="shared" si="1"/>
        <v>1</v>
      </c>
      <c r="Q81" s="209">
        <v>40</v>
      </c>
      <c r="R81" s="209">
        <f>IF(LEN(VLOOKUP(B81,'Analyst Report'!$A$32:$I$120,9,FALSE))= 0,VLOOKUP(B81,'Analyst Report'!$A$32:$I$120,8,FALSE),VLOOKUP(B81,'Analyst Report'!$A$32:$I$120,9,FALSE))</f>
        <v>40</v>
      </c>
      <c r="S81" s="209">
        <f t="shared" si="2"/>
        <v>40</v>
      </c>
      <c r="T81" s="209">
        <f t="shared" si="3"/>
        <v>40</v>
      </c>
      <c r="U81" s="214"/>
      <c r="V81" s="214"/>
      <c r="W81" s="214"/>
      <c r="X81" s="214"/>
      <c r="Y81" s="214" t="s">
        <v>934</v>
      </c>
      <c r="Z81" s="214"/>
      <c r="AA81" s="210" t="s">
        <v>652</v>
      </c>
      <c r="AB81" s="210"/>
      <c r="AC81" s="212"/>
      <c r="AD81" s="212"/>
      <c r="AE81" s="212"/>
      <c r="AF81" s="212"/>
      <c r="AG81" s="212"/>
      <c r="AH81" s="212"/>
      <c r="AI81" s="212"/>
      <c r="AJ81" s="212"/>
    </row>
    <row r="82" spans="1:36" ht="128.25">
      <c r="A82" s="204">
        <v>64</v>
      </c>
      <c r="B82" s="205" t="s">
        <v>199</v>
      </c>
      <c r="C82" s="205" t="s">
        <v>935</v>
      </c>
      <c r="D82" s="205">
        <f>VLOOKUP(B82,'HECVAT - Lite | Vendor Response'!A$25:D$113,4,FALSE)</f>
        <v>0</v>
      </c>
      <c r="E82" s="206" t="s">
        <v>251</v>
      </c>
      <c r="F82" s="206" t="s">
        <v>936</v>
      </c>
      <c r="G82" s="206" t="s">
        <v>937</v>
      </c>
      <c r="H82" s="207" t="s">
        <v>938</v>
      </c>
      <c r="I82" s="207" t="s">
        <v>939</v>
      </c>
      <c r="J82" s="208" t="str">
        <f t="shared" si="0"/>
        <v>FALSE</v>
      </c>
      <c r="K82" s="208">
        <v>1</v>
      </c>
      <c r="L82" s="208" t="s">
        <v>194</v>
      </c>
      <c r="M82" s="209" t="s">
        <v>113</v>
      </c>
      <c r="N82" s="209" t="str">
        <f>VLOOKUP(B82,'HECVAT - Lite | Vendor Response'!$A$7:$C$337,3,FALSE)</f>
        <v>No</v>
      </c>
      <c r="O82" s="209" t="str">
        <f>IF(LEN(VLOOKUP(B82,'Analyst Report'!$A$32:$I$120,7,FALSE))= 0,"",VLOOKUP(B82,'Analyst Report'!$A$32:$I$120,7,FALSE))</f>
        <v/>
      </c>
      <c r="P82" s="209">
        <f t="shared" si="1"/>
        <v>0</v>
      </c>
      <c r="Q82" s="209">
        <v>20</v>
      </c>
      <c r="R82" s="209">
        <f>IF(LEN(VLOOKUP(B82,'Analyst Report'!$A$32:$I$120,9,FALSE))= 0,VLOOKUP(B82,'Analyst Report'!$A$32:$I$120,8,FALSE),VLOOKUP(B82,'Analyst Report'!$A$32:$I$120,9,FALSE))</f>
        <v>20</v>
      </c>
      <c r="S82" s="209">
        <f t="shared" si="2"/>
        <v>20</v>
      </c>
      <c r="T82" s="209">
        <f t="shared" si="3"/>
        <v>0</v>
      </c>
      <c r="U82" s="214"/>
      <c r="V82" s="214"/>
      <c r="W82" s="214"/>
      <c r="X82" s="214"/>
      <c r="Y82" s="214"/>
      <c r="Z82" s="214"/>
      <c r="AA82" s="210" t="s">
        <v>652</v>
      </c>
      <c r="AB82" s="210"/>
      <c r="AC82" s="212"/>
      <c r="AD82" s="212"/>
      <c r="AE82" s="212"/>
      <c r="AF82" s="212"/>
      <c r="AG82" s="212"/>
      <c r="AH82" s="212"/>
      <c r="AI82" s="212"/>
      <c r="AJ82" s="212"/>
    </row>
    <row r="83" spans="1:36" ht="248.25" customHeight="1">
      <c r="A83" s="204">
        <v>65</v>
      </c>
      <c r="B83" s="205" t="s">
        <v>200</v>
      </c>
      <c r="C83" s="205" t="s">
        <v>940</v>
      </c>
      <c r="D83" s="205">
        <f>VLOOKUP(B83,'HECVAT - Lite | Vendor Response'!A$25:D$113,4,FALSE)</f>
        <v>0</v>
      </c>
      <c r="E83" s="206" t="s">
        <v>941</v>
      </c>
      <c r="F83" s="206" t="s">
        <v>251</v>
      </c>
      <c r="G83" s="206" t="s">
        <v>942</v>
      </c>
      <c r="H83" s="207" t="s">
        <v>943</v>
      </c>
      <c r="I83" s="207" t="s">
        <v>944</v>
      </c>
      <c r="J83" s="208" t="str">
        <f t="shared" si="0"/>
        <v>FALSE</v>
      </c>
      <c r="K83" s="208">
        <v>1</v>
      </c>
      <c r="L83" s="208" t="s">
        <v>194</v>
      </c>
      <c r="M83" s="209" t="s">
        <v>113</v>
      </c>
      <c r="N83" s="209" t="str">
        <f>VLOOKUP(B83,'HECVAT - Lite | Vendor Response'!$A$7:$C$337,3,FALSE)</f>
        <v>No</v>
      </c>
      <c r="O83" s="209" t="str">
        <f>IF(LEN(VLOOKUP(B83,'Analyst Report'!$A$32:$I$120,7,FALSE))= 0,"",VLOOKUP(B83,'Analyst Report'!$A$32:$I$120,7,FALSE))</f>
        <v/>
      </c>
      <c r="P83" s="209">
        <f t="shared" si="1"/>
        <v>0</v>
      </c>
      <c r="Q83" s="209">
        <v>15</v>
      </c>
      <c r="R83" s="209">
        <f>IF(LEN(VLOOKUP(B83,'Analyst Report'!$A$32:$I$120,9,FALSE))= 0,VLOOKUP(B83,'Analyst Report'!$A$32:$I$120,8,FALSE),VLOOKUP(B83,'Analyst Report'!$A$32:$I$120,9,FALSE))</f>
        <v>15</v>
      </c>
      <c r="S83" s="209">
        <f t="shared" si="2"/>
        <v>15</v>
      </c>
      <c r="T83" s="209">
        <f t="shared" si="3"/>
        <v>0</v>
      </c>
      <c r="U83" s="214"/>
      <c r="V83" s="214"/>
      <c r="W83" s="214"/>
      <c r="X83" s="214"/>
      <c r="Y83" s="214"/>
      <c r="Z83" s="214"/>
      <c r="AA83" s="210" t="s">
        <v>671</v>
      </c>
      <c r="AB83" s="210"/>
      <c r="AC83" s="212"/>
      <c r="AD83" s="212"/>
      <c r="AE83" s="212"/>
      <c r="AF83" s="212"/>
      <c r="AG83" s="212"/>
      <c r="AH83" s="212"/>
      <c r="AI83" s="212"/>
      <c r="AJ83" s="212"/>
    </row>
    <row r="84" spans="1:36" ht="162" customHeight="1">
      <c r="A84" s="204">
        <v>66</v>
      </c>
      <c r="B84" s="205" t="s">
        <v>202</v>
      </c>
      <c r="C84" s="205" t="s">
        <v>945</v>
      </c>
      <c r="D84" s="205" t="str">
        <f>VLOOKUP(B84,'HECVAT - Lite | Vendor Response'!A$25:D$113,4,FALSE)</f>
        <v>We rely on Hostinger's incident response plan and have procedures to respond to incidents involving our software.</v>
      </c>
      <c r="E84" s="206" t="s">
        <v>251</v>
      </c>
      <c r="F84" s="206" t="s">
        <v>946</v>
      </c>
      <c r="G84" s="206" t="s">
        <v>947</v>
      </c>
      <c r="H84" s="207" t="s">
        <v>948</v>
      </c>
      <c r="I84" s="207" t="s">
        <v>949</v>
      </c>
      <c r="J84" s="208" t="str">
        <f t="shared" si="0"/>
        <v>TRUE</v>
      </c>
      <c r="K84" s="208">
        <v>1</v>
      </c>
      <c r="L84" s="208" t="s">
        <v>288</v>
      </c>
      <c r="M84" s="209" t="s">
        <v>113</v>
      </c>
      <c r="N84" s="209" t="str">
        <f>VLOOKUP(B84,'HECVAT - Lite | Vendor Response'!$A$7:$C$337,3,FALSE)</f>
        <v>Yes</v>
      </c>
      <c r="O84" s="209" t="str">
        <f>IF(LEN(VLOOKUP(B84,'Analyst Report'!$A$32:$I$120,7,FALSE))= 0,"",VLOOKUP(B84,'Analyst Report'!$A$32:$I$120,7,FALSE))</f>
        <v/>
      </c>
      <c r="P84" s="209">
        <f t="shared" si="1"/>
        <v>1</v>
      </c>
      <c r="Q84" s="209">
        <v>40</v>
      </c>
      <c r="R84" s="209">
        <f>IF(LEN(VLOOKUP(B84,'Analyst Report'!$A$32:$I$120,9,FALSE))= 0,VLOOKUP(B84,'Analyst Report'!$A$32:$I$120,8,FALSE),VLOOKUP(B84,'Analyst Report'!$A$32:$I$120,9,FALSE))</f>
        <v>40</v>
      </c>
      <c r="S84" s="209">
        <f t="shared" si="2"/>
        <v>40</v>
      </c>
      <c r="T84" s="209">
        <f t="shared" si="3"/>
        <v>40</v>
      </c>
      <c r="U84" s="214"/>
      <c r="V84" s="214"/>
      <c r="W84" s="214"/>
      <c r="X84" s="214"/>
      <c r="Y84" s="214" t="s">
        <v>681</v>
      </c>
      <c r="Z84" s="214"/>
      <c r="AA84" s="210" t="s">
        <v>671</v>
      </c>
      <c r="AB84" s="210" t="s">
        <v>950</v>
      </c>
      <c r="AC84" s="212"/>
      <c r="AD84" s="212"/>
      <c r="AE84" s="212"/>
      <c r="AF84" s="212"/>
      <c r="AG84" s="212"/>
      <c r="AH84" s="212"/>
      <c r="AI84" s="212"/>
      <c r="AJ84" s="212"/>
    </row>
    <row r="85" spans="1:36" ht="128.25">
      <c r="A85" s="204">
        <v>67</v>
      </c>
      <c r="B85" s="205" t="s">
        <v>204</v>
      </c>
      <c r="C85" s="205" t="s">
        <v>951</v>
      </c>
      <c r="D85" s="205">
        <f>VLOOKUP(B85,'HECVAT - Lite | Vendor Response'!A$25:D$113,4,FALSE)</f>
        <v>0</v>
      </c>
      <c r="E85" s="206" t="s">
        <v>251</v>
      </c>
      <c r="F85" s="206" t="s">
        <v>952</v>
      </c>
      <c r="G85" s="206" t="s">
        <v>953</v>
      </c>
      <c r="H85" s="207" t="s">
        <v>954</v>
      </c>
      <c r="I85" s="207" t="s">
        <v>949</v>
      </c>
      <c r="J85" s="208" t="str">
        <f t="shared" si="0"/>
        <v>FALSE</v>
      </c>
      <c r="K85" s="208">
        <v>1</v>
      </c>
      <c r="L85" s="208" t="s">
        <v>288</v>
      </c>
      <c r="M85" s="209" t="s">
        <v>113</v>
      </c>
      <c r="N85" s="209" t="str">
        <f>VLOOKUP(B85,'HECVAT - Lite | Vendor Response'!$A$7:$C$337,3,FALSE)</f>
        <v>Yes</v>
      </c>
      <c r="O85" s="209" t="str">
        <f>IF(LEN(VLOOKUP(B85,'Analyst Report'!$A$32:$I$120,7,FALSE))= 0,"",VLOOKUP(B85,'Analyst Report'!$A$32:$I$120,7,FALSE))</f>
        <v/>
      </c>
      <c r="P85" s="209">
        <f t="shared" si="1"/>
        <v>1</v>
      </c>
      <c r="Q85" s="209">
        <v>15</v>
      </c>
      <c r="R85" s="209">
        <f>IF(LEN(VLOOKUP(B85,'Analyst Report'!$A$32:$I$120,9,FALSE))= 0,VLOOKUP(B85,'Analyst Report'!$A$32:$I$120,8,FALSE),VLOOKUP(B85,'Analyst Report'!$A$32:$I$120,9,FALSE))</f>
        <v>15</v>
      </c>
      <c r="S85" s="209">
        <f t="shared" si="2"/>
        <v>15</v>
      </c>
      <c r="T85" s="209">
        <f t="shared" si="3"/>
        <v>15</v>
      </c>
      <c r="U85" s="214"/>
      <c r="V85" s="214"/>
      <c r="W85" s="214"/>
      <c r="X85" s="214"/>
      <c r="Y85" s="214" t="s">
        <v>955</v>
      </c>
      <c r="Z85" s="214"/>
      <c r="AA85" s="210" t="s">
        <v>671</v>
      </c>
      <c r="AB85" s="210" t="s">
        <v>950</v>
      </c>
      <c r="AC85" s="212"/>
      <c r="AD85" s="212"/>
      <c r="AE85" s="212"/>
      <c r="AF85" s="212"/>
      <c r="AG85" s="212"/>
      <c r="AH85" s="212"/>
      <c r="AI85" s="212"/>
      <c r="AJ85" s="212"/>
    </row>
    <row r="86" spans="1:36" ht="85.5">
      <c r="A86" s="204">
        <v>68</v>
      </c>
      <c r="B86" s="205" t="s">
        <v>205</v>
      </c>
      <c r="C86" s="205" t="s">
        <v>956</v>
      </c>
      <c r="D86" s="205">
        <f>VLOOKUP(B86,'HECVAT - Lite | Vendor Response'!A$25:D$113,4,FALSE)</f>
        <v>0</v>
      </c>
      <c r="E86" s="206" t="s">
        <v>251</v>
      </c>
      <c r="F86" s="206" t="s">
        <v>957</v>
      </c>
      <c r="G86" s="206" t="s">
        <v>958</v>
      </c>
      <c r="H86" s="207" t="s">
        <v>959</v>
      </c>
      <c r="I86" s="207" t="s">
        <v>960</v>
      </c>
      <c r="J86" s="208" t="str">
        <f t="shared" si="0"/>
        <v>FALSE</v>
      </c>
      <c r="K86" s="208">
        <v>1</v>
      </c>
      <c r="L86" s="208" t="s">
        <v>288</v>
      </c>
      <c r="M86" s="209" t="s">
        <v>113</v>
      </c>
      <c r="N86" s="209" t="str">
        <f>VLOOKUP(B86,'HECVAT - Lite | Vendor Response'!$A$7:$C$337,3,FALSE)</f>
        <v>No</v>
      </c>
      <c r="O86" s="209" t="str">
        <f>IF(LEN(VLOOKUP(B86,'Analyst Report'!$A$32:$I$120,7,FALSE))= 0,"",VLOOKUP(B86,'Analyst Report'!$A$32:$I$120,7,FALSE))</f>
        <v/>
      </c>
      <c r="P86" s="209">
        <f t="shared" si="1"/>
        <v>0</v>
      </c>
      <c r="Q86" s="209">
        <v>20</v>
      </c>
      <c r="R86" s="209">
        <f>IF(LEN(VLOOKUP(B86,'Analyst Report'!$A$32:$I$120,9,FALSE))= 0,VLOOKUP(B86,'Analyst Report'!$A$32:$I$120,8,FALSE),VLOOKUP(B86,'Analyst Report'!$A$32:$I$120,9,FALSE))</f>
        <v>20</v>
      </c>
      <c r="S86" s="209">
        <f t="shared" si="2"/>
        <v>20</v>
      </c>
      <c r="T86" s="209">
        <f t="shared" si="3"/>
        <v>0</v>
      </c>
      <c r="U86" s="214"/>
      <c r="V86" s="214"/>
      <c r="W86" s="214"/>
      <c r="X86" s="214"/>
      <c r="Y86" s="214"/>
      <c r="Z86" s="214"/>
      <c r="AA86" s="210" t="s">
        <v>961</v>
      </c>
      <c r="AB86" s="210"/>
      <c r="AC86" s="212"/>
      <c r="AD86" s="212"/>
      <c r="AE86" s="212"/>
      <c r="AF86" s="212"/>
      <c r="AG86" s="212"/>
      <c r="AH86" s="212"/>
      <c r="AI86" s="212"/>
      <c r="AJ86" s="212"/>
    </row>
    <row r="87" spans="1:36" ht="99.75">
      <c r="A87" s="204">
        <v>69</v>
      </c>
      <c r="B87" s="205" t="s">
        <v>206</v>
      </c>
      <c r="C87" s="205" t="s">
        <v>962</v>
      </c>
      <c r="D87" s="205" t="str">
        <f>VLOOKUP(B87,'HECVAT - Lite | Vendor Response'!A$25:D$113,4,FALSE)</f>
        <v>We rely on Hostinger's incident response team for major incidents.</v>
      </c>
      <c r="E87" s="206" t="s">
        <v>251</v>
      </c>
      <c r="F87" s="206" t="s">
        <v>963</v>
      </c>
      <c r="G87" s="206" t="s">
        <v>964</v>
      </c>
      <c r="H87" s="207" t="s">
        <v>965</v>
      </c>
      <c r="I87" s="207" t="s">
        <v>966</v>
      </c>
      <c r="J87" s="208" t="str">
        <f t="shared" si="0"/>
        <v>TRUE</v>
      </c>
      <c r="K87" s="208">
        <v>1</v>
      </c>
      <c r="L87" s="208" t="s">
        <v>288</v>
      </c>
      <c r="M87" s="209" t="s">
        <v>113</v>
      </c>
      <c r="N87" s="209" t="str">
        <f>VLOOKUP(B87,'HECVAT - Lite | Vendor Response'!$A$7:$C$337,3,FALSE)</f>
        <v>No</v>
      </c>
      <c r="O87" s="209" t="str">
        <f>IF(LEN(VLOOKUP(B87,'Analyst Report'!$A$32:$I$120,7,FALSE))= 0,"",VLOOKUP(B87,'Analyst Report'!$A$32:$I$120,7,FALSE))</f>
        <v/>
      </c>
      <c r="P87" s="209">
        <f t="shared" si="1"/>
        <v>0</v>
      </c>
      <c r="Q87" s="209">
        <v>40</v>
      </c>
      <c r="R87" s="209">
        <f>IF(LEN(VLOOKUP(B87,'Analyst Report'!$A$32:$I$120,9,FALSE))= 0,VLOOKUP(B87,'Analyst Report'!$A$32:$I$120,8,FALSE),VLOOKUP(B87,'Analyst Report'!$A$32:$I$120,9,FALSE))</f>
        <v>40</v>
      </c>
      <c r="S87" s="209">
        <f t="shared" si="2"/>
        <v>40</v>
      </c>
      <c r="T87" s="209">
        <f t="shared" si="3"/>
        <v>0</v>
      </c>
      <c r="U87" s="214"/>
      <c r="V87" s="214"/>
      <c r="W87" s="214"/>
      <c r="X87" s="214"/>
      <c r="Y87" s="214" t="s">
        <v>681</v>
      </c>
      <c r="Z87" s="214"/>
      <c r="AA87" s="210" t="s">
        <v>967</v>
      </c>
      <c r="AB87" s="210"/>
      <c r="AC87" s="212"/>
      <c r="AD87" s="212"/>
      <c r="AE87" s="212"/>
      <c r="AF87" s="212"/>
      <c r="AG87" s="212"/>
      <c r="AH87" s="212"/>
      <c r="AI87" s="212"/>
      <c r="AJ87" s="212"/>
    </row>
    <row r="88" spans="1:36" ht="185.25">
      <c r="A88" s="204">
        <v>70</v>
      </c>
      <c r="B88" s="205" t="s">
        <v>208</v>
      </c>
      <c r="C88" s="205" t="s">
        <v>968</v>
      </c>
      <c r="D88" s="205" t="str">
        <f>VLOOKUP(B88,'HECVAT - Lite | Vendor Response'!A$25:D$113,4,FALSE)</f>
        <v xml:space="preserve">System availability or planned/unplanned downtime issues is provided online. Also we share a support phone # on our website for urgent issues only. </v>
      </c>
      <c r="E88" s="206" t="s">
        <v>251</v>
      </c>
      <c r="F88" s="206" t="s">
        <v>969</v>
      </c>
      <c r="G88" s="206" t="s">
        <v>970</v>
      </c>
      <c r="H88" s="207" t="s">
        <v>971</v>
      </c>
      <c r="I88" s="207" t="s">
        <v>972</v>
      </c>
      <c r="J88" s="208" t="str">
        <f t="shared" si="0"/>
        <v>TRUE</v>
      </c>
      <c r="K88" s="208">
        <v>1</v>
      </c>
      <c r="L88" s="208" t="s">
        <v>288</v>
      </c>
      <c r="M88" s="209" t="s">
        <v>113</v>
      </c>
      <c r="N88" s="209" t="str">
        <f>VLOOKUP(B88,'HECVAT - Lite | Vendor Response'!$A$7:$C$337,3,FALSE)</f>
        <v>Yes</v>
      </c>
      <c r="O88" s="209" t="str">
        <f>IF(LEN(VLOOKUP(B88,'Analyst Report'!$A$32:$I$120,7,FALSE))= 0,"",VLOOKUP(B88,'Analyst Report'!$A$32:$I$120,7,FALSE))</f>
        <v/>
      </c>
      <c r="P88" s="209">
        <f t="shared" si="1"/>
        <v>1</v>
      </c>
      <c r="Q88" s="209">
        <v>40</v>
      </c>
      <c r="R88" s="209">
        <f>IF(LEN(VLOOKUP(B88,'Analyst Report'!$A$32:$I$120,9,FALSE))= 0,VLOOKUP(B88,'Analyst Report'!$A$32:$I$120,8,FALSE),VLOOKUP(B88,'Analyst Report'!$A$32:$I$120,9,FALSE))</f>
        <v>40</v>
      </c>
      <c r="S88" s="209">
        <f t="shared" si="2"/>
        <v>40</v>
      </c>
      <c r="T88" s="209">
        <f t="shared" si="3"/>
        <v>40</v>
      </c>
      <c r="U88" s="214"/>
      <c r="V88" s="214"/>
      <c r="W88" s="214"/>
      <c r="X88" s="214"/>
      <c r="Y88" s="214"/>
      <c r="Z88" s="214"/>
      <c r="AA88" s="210" t="s">
        <v>652</v>
      </c>
      <c r="AB88" s="210"/>
      <c r="AC88" s="212"/>
      <c r="AD88" s="212"/>
      <c r="AE88" s="212"/>
      <c r="AF88" s="212"/>
      <c r="AG88" s="212"/>
      <c r="AH88" s="212"/>
      <c r="AI88" s="212"/>
      <c r="AJ88" s="212"/>
    </row>
    <row r="89" spans="1:36" ht="156.75">
      <c r="A89" s="204">
        <v>71</v>
      </c>
      <c r="B89" s="205" t="s">
        <v>211</v>
      </c>
      <c r="C89" s="205" t="s">
        <v>973</v>
      </c>
      <c r="D89" s="205" t="str">
        <f>VLOOKUP(B89,'HECVAT - Lite | Vendor Response'!A$25:D$113,4,FALSE)</f>
        <v>As a small company, we do not have a formal information security unit, but we follow best practices for security.</v>
      </c>
      <c r="E89" s="206" t="s">
        <v>251</v>
      </c>
      <c r="F89" s="206" t="s">
        <v>974</v>
      </c>
      <c r="G89" s="206" t="s">
        <v>975</v>
      </c>
      <c r="H89" s="207" t="s">
        <v>976</v>
      </c>
      <c r="I89" s="207" t="s">
        <v>977</v>
      </c>
      <c r="J89" s="208" t="str">
        <f t="shared" si="0"/>
        <v>FALSE</v>
      </c>
      <c r="K89" s="208">
        <v>1</v>
      </c>
      <c r="L89" s="208" t="s">
        <v>978</v>
      </c>
      <c r="M89" s="209" t="s">
        <v>113</v>
      </c>
      <c r="N89" s="209" t="str">
        <f>VLOOKUP(B89,'HECVAT - Lite | Vendor Response'!$A$7:$C$337,3,FALSE)</f>
        <v>No</v>
      </c>
      <c r="O89" s="209" t="str">
        <f>IF(LEN(VLOOKUP(B89,'Analyst Report'!$A$32:$I$120,7,FALSE))= 0,"",VLOOKUP(B89,'Analyst Report'!$A$32:$I$120,7,FALSE))</f>
        <v/>
      </c>
      <c r="P89" s="209">
        <f t="shared" si="1"/>
        <v>0</v>
      </c>
      <c r="Q89" s="209">
        <v>20</v>
      </c>
      <c r="R89" s="209">
        <f>IF(LEN(VLOOKUP(B89,'Analyst Report'!$A$32:$I$120,9,FALSE))= 0,VLOOKUP(B89,'Analyst Report'!$A$32:$I$120,8,FALSE),VLOOKUP(B89,'Analyst Report'!$A$32:$I$120,9,FALSE))</f>
        <v>20</v>
      </c>
      <c r="S89" s="209">
        <f t="shared" si="2"/>
        <v>20</v>
      </c>
      <c r="T89" s="209">
        <f t="shared" si="3"/>
        <v>0</v>
      </c>
      <c r="U89" s="214"/>
      <c r="V89" s="214"/>
      <c r="W89" s="214"/>
      <c r="X89" s="214"/>
      <c r="Y89" s="214"/>
      <c r="Z89" s="214"/>
      <c r="AA89" s="210" t="s">
        <v>979</v>
      </c>
      <c r="AB89" s="210"/>
      <c r="AC89" s="212"/>
      <c r="AD89" s="212"/>
      <c r="AE89" s="212"/>
      <c r="AF89" s="212"/>
      <c r="AG89" s="212"/>
      <c r="AH89" s="212"/>
      <c r="AI89" s="212"/>
      <c r="AJ89" s="212"/>
    </row>
    <row r="90" spans="1:36" ht="114">
      <c r="A90" s="204">
        <v>72</v>
      </c>
      <c r="B90" s="205" t="s">
        <v>213</v>
      </c>
      <c r="C90" s="205" t="s">
        <v>980</v>
      </c>
      <c r="D90" s="205">
        <f>VLOOKUP(B90,'HECVAT - Lite | Vendor Response'!A$25:D$113,4,FALSE)</f>
        <v>0</v>
      </c>
      <c r="E90" s="206" t="s">
        <v>251</v>
      </c>
      <c r="F90" s="206" t="s">
        <v>981</v>
      </c>
      <c r="G90" s="206" t="s">
        <v>982</v>
      </c>
      <c r="H90" s="207" t="s">
        <v>983</v>
      </c>
      <c r="I90" s="207" t="s">
        <v>984</v>
      </c>
      <c r="J90" s="208" t="str">
        <f t="shared" si="0"/>
        <v>TRUE</v>
      </c>
      <c r="K90" s="208">
        <v>1</v>
      </c>
      <c r="L90" s="208" t="s">
        <v>978</v>
      </c>
      <c r="M90" s="209" t="s">
        <v>113</v>
      </c>
      <c r="N90" s="209" t="str">
        <f>VLOOKUP(B90,'HECVAT - Lite | Vendor Response'!$A$7:$C$337,3,FALSE)</f>
        <v>Yes</v>
      </c>
      <c r="O90" s="209" t="str">
        <f>IF(LEN(VLOOKUP(B90,'Analyst Report'!$A$32:$I$120,7,FALSE))= 0,"",VLOOKUP(B90,'Analyst Report'!$A$32:$I$120,7,FALSE))</f>
        <v/>
      </c>
      <c r="P90" s="209">
        <f t="shared" si="1"/>
        <v>1</v>
      </c>
      <c r="Q90" s="209">
        <v>25</v>
      </c>
      <c r="R90" s="209">
        <f>IF(LEN(VLOOKUP(B90,'Analyst Report'!$A$32:$I$120,9,FALSE))= 0,VLOOKUP(B90,'Analyst Report'!$A$32:$I$120,8,FALSE),VLOOKUP(B90,'Analyst Report'!$A$32:$I$120,9,FALSE))</f>
        <v>25</v>
      </c>
      <c r="S90" s="209">
        <f t="shared" si="2"/>
        <v>25</v>
      </c>
      <c r="T90" s="209">
        <f t="shared" si="3"/>
        <v>25</v>
      </c>
      <c r="U90" s="214"/>
      <c r="V90" s="214"/>
      <c r="W90" s="214"/>
      <c r="X90" s="214"/>
      <c r="Y90" s="214"/>
      <c r="Z90" s="214"/>
      <c r="AA90" s="210" t="s">
        <v>985</v>
      </c>
      <c r="AB90" s="210"/>
      <c r="AC90" s="212"/>
      <c r="AD90" s="212"/>
      <c r="AE90" s="212"/>
      <c r="AF90" s="212"/>
      <c r="AG90" s="212"/>
      <c r="AH90" s="212"/>
      <c r="AI90" s="212"/>
      <c r="AJ90" s="212"/>
    </row>
    <row r="91" spans="1:36" ht="285">
      <c r="A91" s="204">
        <v>73</v>
      </c>
      <c r="B91" s="205" t="s">
        <v>214</v>
      </c>
      <c r="C91" s="205" t="s">
        <v>986</v>
      </c>
      <c r="D91" s="205">
        <f>VLOOKUP(B91,'HECVAT - Lite | Vendor Response'!A$25:D$113,4,FALSE)</f>
        <v>0</v>
      </c>
      <c r="E91" s="206" t="s">
        <v>251</v>
      </c>
      <c r="F91" s="206" t="s">
        <v>987</v>
      </c>
      <c r="G91" s="206" t="s">
        <v>988</v>
      </c>
      <c r="H91" s="207" t="s">
        <v>989</v>
      </c>
      <c r="I91" s="207" t="s">
        <v>990</v>
      </c>
      <c r="J91" s="208" t="str">
        <f t="shared" si="0"/>
        <v>TRUE</v>
      </c>
      <c r="K91" s="208">
        <v>1</v>
      </c>
      <c r="L91" s="208" t="s">
        <v>978</v>
      </c>
      <c r="M91" s="209" t="s">
        <v>113</v>
      </c>
      <c r="N91" s="209" t="str">
        <f>VLOOKUP(B91,'HECVAT - Lite | Vendor Response'!$A$7:$C$337,3,FALSE)</f>
        <v>Yes</v>
      </c>
      <c r="O91" s="209" t="str">
        <f>IF(LEN(VLOOKUP(B91,'Analyst Report'!$A$32:$I$120,7,FALSE))= 0,"",VLOOKUP(B91,'Analyst Report'!$A$32:$I$120,7,FALSE))</f>
        <v/>
      </c>
      <c r="P91" s="209">
        <f t="shared" si="1"/>
        <v>1</v>
      </c>
      <c r="Q91" s="209">
        <v>40</v>
      </c>
      <c r="R91" s="209">
        <f>IF(LEN(VLOOKUP(B91,'Analyst Report'!$A$32:$I$120,9,FALSE))= 0,VLOOKUP(B91,'Analyst Report'!$A$32:$I$120,8,FALSE),VLOOKUP(B91,'Analyst Report'!$A$32:$I$120,9,FALSE))</f>
        <v>40</v>
      </c>
      <c r="S91" s="209">
        <f t="shared" si="2"/>
        <v>40</v>
      </c>
      <c r="T91" s="209">
        <f t="shared" si="3"/>
        <v>40</v>
      </c>
      <c r="U91" s="214"/>
      <c r="V91" s="214"/>
      <c r="W91" s="214"/>
      <c r="X91" s="214"/>
      <c r="Y91" s="214"/>
      <c r="Z91" s="214"/>
      <c r="AA91" s="210" t="s">
        <v>671</v>
      </c>
      <c r="AB91" s="210">
        <v>12.1</v>
      </c>
      <c r="AC91" s="212"/>
      <c r="AD91" s="212"/>
      <c r="AE91" s="212"/>
      <c r="AF91" s="212"/>
      <c r="AG91" s="212"/>
      <c r="AH91" s="212"/>
      <c r="AI91" s="212"/>
      <c r="AJ91" s="212"/>
    </row>
    <row r="92" spans="1:36" ht="156.75">
      <c r="A92" s="204">
        <v>74</v>
      </c>
      <c r="B92" s="205" t="s">
        <v>216</v>
      </c>
      <c r="C92" s="205" t="s">
        <v>991</v>
      </c>
      <c r="D92" s="205">
        <f>VLOOKUP(B92,'HECVAT - Lite | Vendor Response'!A$25:D$113,4,FALSE)</f>
        <v>0</v>
      </c>
      <c r="E92" s="206" t="s">
        <v>992</v>
      </c>
      <c r="F92" s="206" t="s">
        <v>993</v>
      </c>
      <c r="G92" s="206" t="s">
        <v>994</v>
      </c>
      <c r="H92" s="207" t="s">
        <v>995</v>
      </c>
      <c r="I92" s="207" t="s">
        <v>996</v>
      </c>
      <c r="J92" s="208" t="str">
        <f t="shared" si="0"/>
        <v>TRUE</v>
      </c>
      <c r="K92" s="208">
        <v>1</v>
      </c>
      <c r="L92" s="208" t="s">
        <v>997</v>
      </c>
      <c r="M92" s="209" t="s">
        <v>109</v>
      </c>
      <c r="N92" s="209" t="str">
        <f>VLOOKUP(B92,'HECVAT - Lite | Vendor Response'!$A$7:$C$337,3,FALSE)</f>
        <v>No</v>
      </c>
      <c r="O92" s="209" t="str">
        <f>IF(LEN(VLOOKUP(B92,'Analyst Report'!$A$32:$I$120,7,FALSE))= 0,"",VLOOKUP(B92,'Analyst Report'!$A$32:$I$120,7,FALSE))</f>
        <v/>
      </c>
      <c r="P92" s="209">
        <f t="shared" si="1"/>
        <v>1</v>
      </c>
      <c r="Q92" s="209">
        <f>IF(N$92="No",40,0)</f>
        <v>40</v>
      </c>
      <c r="R92" s="209">
        <f>IF(LEN(VLOOKUP(B92,'Analyst Report'!$A$32:$I$120,9,FALSE))= 0,VLOOKUP(B92,'Analyst Report'!$A$32:$I$120,8,FALSE),VLOOKUP(B92,'Analyst Report'!$A$32:$I$120,9,FALSE))</f>
        <v>40</v>
      </c>
      <c r="S92" s="209">
        <f t="shared" si="2"/>
        <v>40</v>
      </c>
      <c r="T92" s="209">
        <f t="shared" si="3"/>
        <v>40</v>
      </c>
      <c r="U92" s="214"/>
      <c r="V92" s="214"/>
      <c r="W92" s="214"/>
      <c r="X92" s="214"/>
      <c r="Y92" s="214"/>
      <c r="Z92" s="214"/>
      <c r="AA92" s="210" t="s">
        <v>998</v>
      </c>
      <c r="AB92" s="210" t="s">
        <v>999</v>
      </c>
      <c r="AC92" s="212"/>
      <c r="AD92" s="212"/>
      <c r="AE92" s="212"/>
      <c r="AF92" s="212"/>
      <c r="AG92" s="212"/>
      <c r="AH92" s="212"/>
      <c r="AI92" s="212"/>
      <c r="AJ92" s="212"/>
    </row>
    <row r="93" spans="1:36" ht="128.25">
      <c r="A93" s="204">
        <v>75</v>
      </c>
      <c r="B93" s="205" t="s">
        <v>217</v>
      </c>
      <c r="C93" s="205" t="s">
        <v>1000</v>
      </c>
      <c r="D93" s="205">
        <f>VLOOKUP(B93,'HECVAT - Lite | Vendor Response'!A$25:D$113,4,FALSE)</f>
        <v>0</v>
      </c>
      <c r="E93" s="206" t="s">
        <v>1001</v>
      </c>
      <c r="F93" s="206" t="s">
        <v>1002</v>
      </c>
      <c r="G93" s="206" t="s">
        <v>1003</v>
      </c>
      <c r="H93" s="207" t="s">
        <v>821</v>
      </c>
      <c r="I93" s="207" t="s">
        <v>1004</v>
      </c>
      <c r="J93" s="208" t="str">
        <f t="shared" si="0"/>
        <v>FALSE</v>
      </c>
      <c r="K93" s="208">
        <v>1</v>
      </c>
      <c r="L93" s="208" t="s">
        <v>997</v>
      </c>
      <c r="M93" s="209" t="s">
        <v>113</v>
      </c>
      <c r="N93" s="209" t="str">
        <f>VLOOKUP(B93,'HECVAT - Lite | Vendor Response'!$A$7:$C$337,3,FALSE)</f>
        <v>No</v>
      </c>
      <c r="O93" s="209" t="str">
        <f>IF(LEN(VLOOKUP(B93,'Analyst Report'!$A$32:$I$120,7,FALSE))= 0,"",VLOOKUP(B93,'Analyst Report'!$A$32:$I$120,7,FALSE))</f>
        <v/>
      </c>
      <c r="P93" s="209">
        <f t="shared" si="1"/>
        <v>0</v>
      </c>
      <c r="Q93" s="209">
        <f t="shared" ref="Q93:Q95" si="4">IF(N$92="No",0,40)</f>
        <v>0</v>
      </c>
      <c r="R93" s="209">
        <f>IF(LEN(VLOOKUP(B93,'Analyst Report'!$A$32:$I$120,9,FALSE))= 0,VLOOKUP(B93,'Analyst Report'!$A$32:$I$120,8,FALSE),VLOOKUP(B93,'Analyst Report'!$A$32:$I$120,9,FALSE))</f>
        <v>0</v>
      </c>
      <c r="S93" s="209">
        <f t="shared" si="2"/>
        <v>0</v>
      </c>
      <c r="T93" s="209">
        <f t="shared" si="3"/>
        <v>0</v>
      </c>
      <c r="U93" s="214"/>
      <c r="V93" s="214"/>
      <c r="W93" s="214"/>
      <c r="X93" s="214"/>
      <c r="Y93" s="214"/>
      <c r="Z93" s="214"/>
      <c r="AA93" s="210" t="s">
        <v>1005</v>
      </c>
      <c r="AB93" s="210" t="s">
        <v>1006</v>
      </c>
      <c r="AC93" s="212"/>
      <c r="AD93" s="212"/>
      <c r="AE93" s="212"/>
      <c r="AF93" s="212"/>
      <c r="AG93" s="212"/>
      <c r="AH93" s="212"/>
      <c r="AI93" s="212"/>
      <c r="AJ93" s="212"/>
    </row>
    <row r="94" spans="1:36" ht="256.5">
      <c r="A94" s="204">
        <v>76</v>
      </c>
      <c r="B94" s="205" t="s">
        <v>218</v>
      </c>
      <c r="C94" s="205" t="s">
        <v>1007</v>
      </c>
      <c r="D94" s="205">
        <f>VLOOKUP(B94,'HECVAT - Lite | Vendor Response'!A$25:D$113,4,FALSE)</f>
        <v>0</v>
      </c>
      <c r="E94" s="206" t="s">
        <v>1008</v>
      </c>
      <c r="F94" s="206" t="s">
        <v>1009</v>
      </c>
      <c r="G94" s="206" t="s">
        <v>1010</v>
      </c>
      <c r="H94" s="207" t="s">
        <v>1011</v>
      </c>
      <c r="I94" s="207" t="s">
        <v>1012</v>
      </c>
      <c r="J94" s="208" t="str">
        <f t="shared" si="0"/>
        <v>FALSE</v>
      </c>
      <c r="K94" s="208">
        <v>1</v>
      </c>
      <c r="L94" s="208" t="s">
        <v>997</v>
      </c>
      <c r="M94" s="209" t="s">
        <v>113</v>
      </c>
      <c r="N94" s="209" t="str">
        <f>VLOOKUP(B94,'HECVAT - Lite | Vendor Response'!$A$7:$C$337,3,FALSE)</f>
        <v>No</v>
      </c>
      <c r="O94" s="209" t="str">
        <f>IF(LEN(VLOOKUP(B94,'Analyst Report'!$A$32:$I$120,7,FALSE))= 0,"",VLOOKUP(B94,'Analyst Report'!$A$32:$I$120,7,FALSE))</f>
        <v/>
      </c>
      <c r="P94" s="209">
        <f t="shared" si="1"/>
        <v>0</v>
      </c>
      <c r="Q94" s="209">
        <f t="shared" si="4"/>
        <v>0</v>
      </c>
      <c r="R94" s="209">
        <f>IF(LEN(VLOOKUP(B94,'Analyst Report'!$A$32:$I$120,9,FALSE))= 0,VLOOKUP(B94,'Analyst Report'!$A$32:$I$120,8,FALSE),VLOOKUP(B94,'Analyst Report'!$A$32:$I$120,9,FALSE))</f>
        <v>0</v>
      </c>
      <c r="S94" s="209">
        <f t="shared" si="2"/>
        <v>0</v>
      </c>
      <c r="T94" s="209">
        <f t="shared" si="3"/>
        <v>0</v>
      </c>
      <c r="U94" s="214"/>
      <c r="V94" s="214"/>
      <c r="W94" s="214"/>
      <c r="X94" s="214"/>
      <c r="Y94" s="214"/>
      <c r="Z94" s="214"/>
      <c r="AA94" s="210" t="s">
        <v>888</v>
      </c>
      <c r="AB94" s="210">
        <v>12.8</v>
      </c>
      <c r="AC94" s="212"/>
      <c r="AD94" s="212"/>
      <c r="AE94" s="212"/>
      <c r="AF94" s="212"/>
      <c r="AG94" s="212"/>
      <c r="AH94" s="212"/>
      <c r="AI94" s="212"/>
      <c r="AJ94" s="212"/>
    </row>
    <row r="95" spans="1:36" ht="142.5">
      <c r="A95" s="204">
        <v>77</v>
      </c>
      <c r="B95" s="205" t="s">
        <v>219</v>
      </c>
      <c r="C95" s="205" t="s">
        <v>1013</v>
      </c>
      <c r="D95" s="205">
        <f>VLOOKUP(B95,'HECVAT - Lite | Vendor Response'!A$25:D$113,4,FALSE)</f>
        <v>0</v>
      </c>
      <c r="E95" s="206" t="s">
        <v>1014</v>
      </c>
      <c r="F95" s="206" t="s">
        <v>1015</v>
      </c>
      <c r="G95" s="206" t="s">
        <v>1016</v>
      </c>
      <c r="H95" s="207" t="s">
        <v>1017</v>
      </c>
      <c r="I95" s="207" t="s">
        <v>1018</v>
      </c>
      <c r="J95" s="208" t="str">
        <f t="shared" si="0"/>
        <v>FALSE</v>
      </c>
      <c r="K95" s="208">
        <v>1</v>
      </c>
      <c r="L95" s="208" t="s">
        <v>997</v>
      </c>
      <c r="M95" s="209" t="s">
        <v>113</v>
      </c>
      <c r="N95" s="209" t="str">
        <f>VLOOKUP(B95,'HECVAT - Lite | Vendor Response'!$A$7:$C$337,3,FALSE)</f>
        <v>No</v>
      </c>
      <c r="O95" s="209" t="str">
        <f>IF(LEN(VLOOKUP(B95,'Analyst Report'!$A$32:$I$120,7,FALSE))= 0,"",VLOOKUP(B95,'Analyst Report'!$A$32:$I$120,7,FALSE))</f>
        <v/>
      </c>
      <c r="P95" s="209">
        <f t="shared" si="1"/>
        <v>0</v>
      </c>
      <c r="Q95" s="209">
        <f t="shared" si="4"/>
        <v>0</v>
      </c>
      <c r="R95" s="209">
        <f>IF(LEN(VLOOKUP(B95,'Analyst Report'!$A$32:$I$120,9,FALSE))= 0,VLOOKUP(B95,'Analyst Report'!$A$32:$I$120,8,FALSE),VLOOKUP(B95,'Analyst Report'!$A$32:$I$120,9,FALSE))</f>
        <v>0</v>
      </c>
      <c r="S95" s="209">
        <f t="shared" si="2"/>
        <v>0</v>
      </c>
      <c r="T95" s="209">
        <f t="shared" si="3"/>
        <v>0</v>
      </c>
      <c r="U95" s="214"/>
      <c r="V95" s="214"/>
      <c r="W95" s="214"/>
      <c r="X95" s="214"/>
      <c r="Y95" s="214"/>
      <c r="Z95" s="214"/>
      <c r="AA95" s="210" t="s">
        <v>1019</v>
      </c>
      <c r="AB95" s="210"/>
      <c r="AC95" s="224" t="s">
        <v>258</v>
      </c>
      <c r="AD95" s="212"/>
      <c r="AE95" s="212"/>
      <c r="AF95" s="212"/>
      <c r="AG95" s="212"/>
      <c r="AH95" s="212"/>
      <c r="AI95" s="212"/>
      <c r="AJ95" s="212"/>
    </row>
    <row r="96" spans="1:36">
      <c r="A96" s="224" t="s">
        <v>53</v>
      </c>
      <c r="B96" s="212"/>
      <c r="C96" s="212"/>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row>
    <row r="97" spans="1:36" hidden="1">
      <c r="A97" s="212"/>
      <c r="B97" s="212"/>
      <c r="C97" s="212"/>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row>
    <row r="98" spans="1:36" hidden="1">
      <c r="A98" s="212"/>
      <c r="B98" s="212"/>
      <c r="C98" s="212"/>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212"/>
      <c r="AJ98" s="212"/>
    </row>
    <row r="99" spans="1:36" hidden="1">
      <c r="A99" s="212"/>
      <c r="B99" s="212"/>
      <c r="C99" s="212"/>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row>
    <row r="100" spans="1:36" hidden="1">
      <c r="A100" s="212"/>
      <c r="B100" s="212"/>
      <c r="C100" s="212"/>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row>
    <row r="101" spans="1:36" hidden="1">
      <c r="A101" s="212"/>
      <c r="B101" s="212"/>
      <c r="C101" s="212"/>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row>
    <row r="102" spans="1:36" hidden="1">
      <c r="A102" s="212"/>
      <c r="B102" s="212"/>
      <c r="C102" s="212"/>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row>
    <row r="103" spans="1:36" hidden="1">
      <c r="A103" s="212"/>
      <c r="B103" s="212"/>
      <c r="C103" s="212"/>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row>
    <row r="104" spans="1:36" hidden="1">
      <c r="A104" s="212"/>
      <c r="B104" s="212"/>
      <c r="C104" s="212"/>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row>
    <row r="105" spans="1:36" hidden="1">
      <c r="A105" s="212"/>
      <c r="B105" s="212"/>
      <c r="C105" s="212"/>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row>
    <row r="106" spans="1:36" hidden="1">
      <c r="A106" s="212"/>
      <c r="B106" s="212"/>
      <c r="C106" s="212"/>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row>
    <row r="107" spans="1:36" hidden="1">
      <c r="A107" s="212"/>
      <c r="B107" s="212"/>
      <c r="C107" s="212"/>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row>
    <row r="108" spans="1:36" hidden="1">
      <c r="A108" s="212"/>
      <c r="B108" s="212"/>
      <c r="C108" s="212"/>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row>
    <row r="109" spans="1:36" hidden="1">
      <c r="A109" s="212"/>
      <c r="B109" s="212"/>
      <c r="C109" s="212"/>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row>
    <row r="110" spans="1:36" hidden="1">
      <c r="A110" s="212"/>
      <c r="B110" s="212"/>
      <c r="C110" s="212"/>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row>
    <row r="111" spans="1:36" hidden="1">
      <c r="A111" s="212"/>
      <c r="B111" s="212"/>
      <c r="C111" s="212"/>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row>
    <row r="112" spans="1:36" hidden="1">
      <c r="A112" s="212"/>
      <c r="B112" s="212"/>
      <c r="C112" s="212"/>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row>
    <row r="113" spans="1:36" hidden="1">
      <c r="A113" s="212"/>
      <c r="B113" s="212"/>
      <c r="C113" s="212"/>
      <c r="D113" s="212"/>
      <c r="E113" s="212"/>
      <c r="F113" s="212"/>
      <c r="G113" s="212"/>
      <c r="H113" s="212"/>
      <c r="I113" s="212"/>
      <c r="J113" s="212"/>
      <c r="K113" s="212"/>
      <c r="L113" s="212"/>
      <c r="M113" s="212"/>
      <c r="N113" s="212"/>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row>
    <row r="114" spans="1:36" hidden="1">
      <c r="A114" s="212"/>
      <c r="B114" s="212"/>
      <c r="C114" s="212"/>
      <c r="D114" s="212"/>
      <c r="E114" s="212"/>
      <c r="F114" s="212"/>
      <c r="G114" s="212"/>
      <c r="H114" s="212"/>
      <c r="I114" s="212"/>
      <c r="J114" s="212"/>
      <c r="K114" s="212"/>
      <c r="L114" s="212"/>
      <c r="M114" s="212"/>
      <c r="N114" s="212"/>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row>
    <row r="115" spans="1:36" hidden="1">
      <c r="A115" s="212"/>
      <c r="B115" s="212"/>
      <c r="C115" s="212"/>
      <c r="D115" s="212"/>
      <c r="E115" s="212"/>
      <c r="F115" s="212"/>
      <c r="G115" s="212"/>
      <c r="H115" s="212"/>
      <c r="I115" s="212"/>
      <c r="J115" s="212"/>
      <c r="K115" s="212"/>
      <c r="L115" s="212"/>
      <c r="M115" s="212"/>
      <c r="N115" s="212"/>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row>
    <row r="116" spans="1:36" hidden="1">
      <c r="A116" s="212"/>
      <c r="B116" s="212"/>
      <c r="C116" s="212"/>
      <c r="D116" s="212"/>
      <c r="E116" s="212"/>
      <c r="F116" s="212"/>
      <c r="G116" s="212"/>
      <c r="H116" s="212"/>
      <c r="I116" s="212"/>
      <c r="J116" s="212"/>
      <c r="K116" s="212"/>
      <c r="L116" s="212"/>
      <c r="M116" s="212"/>
      <c r="N116" s="212"/>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row>
    <row r="117" spans="1:36" hidden="1">
      <c r="A117" s="212"/>
      <c r="B117" s="212"/>
      <c r="C117" s="212"/>
      <c r="D117" s="212"/>
      <c r="E117" s="212"/>
      <c r="F117" s="212"/>
      <c r="G117" s="212"/>
      <c r="H117" s="212"/>
      <c r="I117" s="212"/>
      <c r="J117" s="212"/>
      <c r="K117" s="212"/>
      <c r="L117" s="212"/>
      <c r="M117" s="212"/>
      <c r="N117" s="212"/>
      <c r="O117" s="212"/>
      <c r="P117" s="212"/>
      <c r="Q117" s="212"/>
      <c r="R117" s="212"/>
      <c r="S117" s="212"/>
      <c r="T117" s="212"/>
      <c r="U117" s="212"/>
      <c r="V117" s="212"/>
      <c r="W117" s="212"/>
      <c r="X117" s="212"/>
      <c r="Y117" s="212"/>
      <c r="Z117" s="212"/>
      <c r="AA117" s="212"/>
      <c r="AB117" s="212"/>
      <c r="AC117" s="212"/>
      <c r="AD117" s="212"/>
      <c r="AE117" s="212"/>
      <c r="AF117" s="212"/>
      <c r="AG117" s="212"/>
      <c r="AH117" s="212"/>
      <c r="AI117" s="212"/>
      <c r="AJ117" s="212"/>
    </row>
    <row r="118" spans="1:36" hidden="1">
      <c r="A118" s="212"/>
      <c r="B118" s="212"/>
      <c r="C118" s="212"/>
      <c r="D118" s="212"/>
      <c r="E118" s="212"/>
      <c r="F118" s="212"/>
      <c r="G118" s="212"/>
      <c r="H118" s="212"/>
      <c r="I118" s="212"/>
      <c r="J118" s="212"/>
      <c r="K118" s="212"/>
      <c r="L118" s="212"/>
      <c r="M118" s="212"/>
      <c r="N118" s="212"/>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row>
    <row r="119" spans="1:36" hidden="1">
      <c r="A119" s="212"/>
      <c r="B119" s="212"/>
      <c r="C119" s="212"/>
      <c r="D119" s="212"/>
      <c r="E119" s="212"/>
      <c r="F119" s="212"/>
      <c r="G119" s="212"/>
      <c r="H119" s="212"/>
      <c r="I119" s="212"/>
      <c r="J119" s="212"/>
      <c r="K119" s="212"/>
      <c r="L119" s="212"/>
      <c r="M119" s="212"/>
      <c r="N119" s="212"/>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row>
    <row r="120" spans="1:36" hidden="1">
      <c r="A120" s="212"/>
      <c r="B120" s="212"/>
      <c r="C120" s="212"/>
      <c r="D120" s="212"/>
      <c r="E120" s="212"/>
      <c r="F120" s="212"/>
      <c r="G120" s="212"/>
      <c r="H120" s="212"/>
      <c r="I120" s="212"/>
      <c r="J120" s="212"/>
      <c r="K120" s="212"/>
      <c r="L120" s="212"/>
      <c r="M120" s="212"/>
      <c r="N120" s="212"/>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row>
    <row r="121" spans="1:36" hidden="1">
      <c r="A121" s="212"/>
      <c r="B121" s="212"/>
      <c r="C121" s="212"/>
      <c r="D121" s="212"/>
      <c r="E121" s="212"/>
      <c r="F121" s="212"/>
      <c r="G121" s="212"/>
      <c r="H121" s="212"/>
      <c r="I121" s="212"/>
      <c r="J121" s="212"/>
      <c r="K121" s="212"/>
      <c r="L121" s="212"/>
      <c r="M121" s="212"/>
      <c r="N121" s="212"/>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row>
    <row r="122" spans="1:36" hidden="1">
      <c r="A122" s="212"/>
      <c r="B122" s="212"/>
      <c r="C122" s="212"/>
      <c r="D122" s="212"/>
      <c r="E122" s="212"/>
      <c r="F122" s="212"/>
      <c r="G122" s="212"/>
      <c r="H122" s="212"/>
      <c r="I122" s="212"/>
      <c r="J122" s="212"/>
      <c r="K122" s="212"/>
      <c r="L122" s="212"/>
      <c r="M122" s="212"/>
      <c r="N122" s="212"/>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row>
    <row r="123" spans="1:36" hidden="1">
      <c r="A123" s="212"/>
      <c r="B123" s="212"/>
      <c r="C123" s="212"/>
      <c r="D123" s="212"/>
      <c r="E123" s="212"/>
      <c r="F123" s="212"/>
      <c r="G123" s="212"/>
      <c r="H123" s="212"/>
      <c r="I123" s="212"/>
      <c r="J123" s="212"/>
      <c r="K123" s="212"/>
      <c r="L123" s="212"/>
      <c r="M123" s="212"/>
      <c r="N123" s="212"/>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row>
    <row r="124" spans="1:36" hidden="1">
      <c r="A124" s="212"/>
      <c r="B124" s="212"/>
      <c r="C124" s="212"/>
      <c r="D124" s="212"/>
      <c r="E124" s="212"/>
      <c r="F124" s="212"/>
      <c r="G124" s="212"/>
      <c r="H124" s="212"/>
      <c r="I124" s="212"/>
      <c r="J124" s="212"/>
      <c r="K124" s="212"/>
      <c r="L124" s="212"/>
      <c r="M124" s="212"/>
      <c r="N124" s="212"/>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row>
    <row r="125" spans="1:36" hidden="1">
      <c r="A125" s="212"/>
      <c r="B125" s="212"/>
      <c r="C125" s="212"/>
      <c r="D125" s="212"/>
      <c r="E125" s="212"/>
      <c r="F125" s="212"/>
      <c r="G125" s="212"/>
      <c r="H125" s="212"/>
      <c r="I125" s="212"/>
      <c r="J125" s="212"/>
      <c r="K125" s="212"/>
      <c r="L125" s="212"/>
      <c r="M125" s="212"/>
      <c r="N125" s="212"/>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row>
    <row r="126" spans="1:36" hidden="1">
      <c r="A126" s="212"/>
      <c r="B126" s="212"/>
      <c r="C126" s="212"/>
      <c r="D126" s="212"/>
      <c r="E126" s="212"/>
      <c r="F126" s="212"/>
      <c r="G126" s="212"/>
      <c r="H126" s="212"/>
      <c r="I126" s="212"/>
      <c r="J126" s="212"/>
      <c r="K126" s="212"/>
      <c r="L126" s="212"/>
      <c r="M126" s="212"/>
      <c r="N126" s="212"/>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row>
    <row r="127" spans="1:36" hidden="1">
      <c r="A127" s="212"/>
      <c r="B127" s="212"/>
      <c r="C127" s="212"/>
      <c r="D127" s="212"/>
      <c r="E127" s="212"/>
      <c r="F127" s="212"/>
      <c r="G127" s="212"/>
      <c r="H127" s="212"/>
      <c r="I127" s="212"/>
      <c r="J127" s="212"/>
      <c r="K127" s="212"/>
      <c r="L127" s="212"/>
      <c r="M127" s="212"/>
      <c r="N127" s="212"/>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row>
    <row r="128" spans="1:36" hidden="1">
      <c r="A128" s="212"/>
      <c r="B128" s="212"/>
      <c r="C128" s="212"/>
      <c r="D128" s="212"/>
      <c r="E128" s="212"/>
      <c r="F128" s="212"/>
      <c r="G128" s="212"/>
      <c r="H128" s="212"/>
      <c r="I128" s="212"/>
      <c r="J128" s="212"/>
      <c r="K128" s="212"/>
      <c r="L128" s="212"/>
      <c r="M128" s="212"/>
      <c r="N128" s="212"/>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row>
    <row r="129" spans="1:36" hidden="1">
      <c r="A129" s="212"/>
      <c r="B129" s="212"/>
      <c r="C129" s="212"/>
      <c r="D129" s="212"/>
      <c r="E129" s="212"/>
      <c r="F129" s="212"/>
      <c r="G129" s="212"/>
      <c r="H129" s="212"/>
      <c r="I129" s="212"/>
      <c r="J129" s="212"/>
      <c r="K129" s="212"/>
      <c r="L129" s="212"/>
      <c r="M129" s="212"/>
      <c r="N129" s="212"/>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row>
    <row r="130" spans="1:36" hidden="1">
      <c r="A130" s="212"/>
      <c r="B130" s="212"/>
      <c r="C130" s="212"/>
      <c r="D130" s="212"/>
      <c r="E130" s="212"/>
      <c r="F130" s="212"/>
      <c r="G130" s="212"/>
      <c r="H130" s="212"/>
      <c r="I130" s="212"/>
      <c r="J130" s="212"/>
      <c r="K130" s="212"/>
      <c r="L130" s="212"/>
      <c r="M130" s="212"/>
      <c r="N130" s="21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row>
    <row r="131" spans="1:36" hidden="1">
      <c r="A131" s="212"/>
      <c r="B131" s="212"/>
      <c r="C131" s="212"/>
      <c r="D131" s="212"/>
      <c r="E131" s="212"/>
      <c r="F131" s="212"/>
      <c r="G131" s="212"/>
      <c r="H131" s="212"/>
      <c r="I131" s="21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row>
    <row r="132" spans="1:36" hidden="1">
      <c r="A132" s="212"/>
      <c r="B132" s="212"/>
      <c r="C132" s="212"/>
      <c r="D132" s="212"/>
      <c r="E132" s="212"/>
      <c r="F132" s="212"/>
      <c r="G132" s="212"/>
      <c r="H132" s="212"/>
      <c r="I132" s="21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row>
    <row r="133" spans="1:36" hidden="1">
      <c r="A133" s="212"/>
      <c r="B133" s="212"/>
      <c r="C133" s="212"/>
      <c r="D133" s="212"/>
      <c r="E133" s="212"/>
      <c r="F133" s="212"/>
      <c r="G133" s="212"/>
      <c r="H133" s="212"/>
      <c r="I133" s="21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row>
    <row r="134" spans="1:36" hidden="1">
      <c r="A134" s="212"/>
      <c r="B134" s="212"/>
      <c r="C134" s="212"/>
      <c r="D134" s="212"/>
      <c r="E134" s="212"/>
      <c r="F134" s="212"/>
      <c r="G134" s="212"/>
      <c r="H134" s="212"/>
      <c r="I134" s="21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row>
    <row r="135" spans="1:36" hidden="1">
      <c r="A135" s="212"/>
      <c r="B135" s="212"/>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row>
    <row r="136" spans="1:36" hidden="1">
      <c r="A136" s="212"/>
      <c r="B136" s="212"/>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row>
    <row r="137" spans="1:36" hidden="1">
      <c r="A137" s="212"/>
      <c r="B137" s="212"/>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row>
    <row r="138" spans="1:36" hidden="1">
      <c r="A138" s="212"/>
      <c r="B138" s="212"/>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row>
    <row r="139" spans="1:36" hidden="1">
      <c r="A139" s="212"/>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row>
    <row r="140" spans="1:36" hidden="1">
      <c r="A140" s="212"/>
      <c r="B140" s="212"/>
      <c r="C140" s="212"/>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row>
    <row r="141" spans="1:36" hidden="1">
      <c r="A141" s="212"/>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row>
    <row r="142" spans="1:36" hidden="1">
      <c r="A142" s="212"/>
      <c r="B142" s="212"/>
      <c r="C142" s="212"/>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row>
    <row r="143" spans="1:36" hidden="1">
      <c r="A143" s="212"/>
      <c r="B143" s="212"/>
      <c r="C143" s="212"/>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row>
    <row r="144" spans="1:36" hidden="1">
      <c r="A144" s="212"/>
      <c r="B144" s="212"/>
      <c r="C144" s="212"/>
      <c r="D144" s="212"/>
      <c r="E144" s="212"/>
      <c r="F144" s="212"/>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row>
    <row r="145" spans="1:36" hidden="1">
      <c r="A145" s="212"/>
      <c r="B145" s="212"/>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row>
    <row r="146" spans="1:36" hidden="1">
      <c r="A146" s="212"/>
      <c r="B146" s="212"/>
      <c r="C146" s="212"/>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row>
    <row r="147" spans="1:36" hidden="1">
      <c r="A147" s="212"/>
      <c r="B147" s="212"/>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row>
    <row r="148" spans="1:36" hidden="1">
      <c r="A148" s="212"/>
      <c r="B148" s="212"/>
      <c r="C148" s="212"/>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row>
    <row r="149" spans="1:36" hidden="1">
      <c r="A149" s="212"/>
      <c r="B149" s="212"/>
      <c r="C149" s="212"/>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row>
    <row r="150" spans="1:36" hidden="1">
      <c r="A150" s="212"/>
      <c r="B150" s="212"/>
      <c r="C150" s="212"/>
      <c r="D150" s="212"/>
      <c r="E150" s="212"/>
      <c r="F150" s="212"/>
      <c r="G150" s="212"/>
      <c r="H150" s="212"/>
      <c r="I150" s="21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row>
    <row r="151" spans="1:36" hidden="1">
      <c r="A151" s="212"/>
      <c r="B151" s="212"/>
      <c r="C151" s="212"/>
      <c r="D151" s="212"/>
      <c r="E151" s="212"/>
      <c r="F151" s="212"/>
      <c r="G151" s="212"/>
      <c r="H151" s="212"/>
      <c r="I151" s="21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row>
    <row r="152" spans="1:36" hidden="1">
      <c r="A152" s="212"/>
      <c r="B152" s="212"/>
      <c r="C152" s="212"/>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row>
    <row r="153" spans="1:36" hidden="1">
      <c r="A153" s="212"/>
      <c r="B153" s="212"/>
      <c r="C153" s="212"/>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row>
    <row r="154" spans="1:36" hidden="1">
      <c r="A154" s="212"/>
      <c r="B154" s="212"/>
      <c r="C154" s="212"/>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row>
    <row r="155" spans="1:36" hidden="1">
      <c r="A155" s="212"/>
      <c r="B155" s="212"/>
      <c r="C155" s="212"/>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row>
    <row r="156" spans="1:36" hidden="1">
      <c r="A156" s="212"/>
      <c r="B156" s="212"/>
      <c r="C156" s="212"/>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row>
    <row r="157" spans="1:36" hidden="1">
      <c r="A157" s="212"/>
      <c r="B157" s="212"/>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row>
    <row r="158" spans="1:36" hidden="1">
      <c r="A158" s="212"/>
      <c r="B158" s="212"/>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row>
    <row r="159" spans="1:36" hidden="1">
      <c r="A159" s="212"/>
      <c r="B159" s="212"/>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row>
    <row r="160" spans="1:36" hidden="1">
      <c r="A160" s="212"/>
      <c r="B160" s="212"/>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row>
    <row r="161" spans="1:36" hidden="1">
      <c r="A161" s="212"/>
      <c r="B161" s="212"/>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row>
    <row r="162" spans="1:36" hidden="1">
      <c r="A162" s="212"/>
      <c r="B162" s="212"/>
      <c r="C162" s="212"/>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row>
    <row r="163" spans="1:36" hidden="1">
      <c r="A163" s="212"/>
      <c r="B163" s="212"/>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row>
    <row r="164" spans="1:36" hidden="1">
      <c r="A164" s="212"/>
      <c r="B164" s="212"/>
      <c r="C164" s="212"/>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row>
    <row r="165" spans="1:36" hidden="1">
      <c r="A165" s="212"/>
      <c r="B165" s="212"/>
      <c r="C165" s="212"/>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row>
    <row r="166" spans="1:36" hidden="1">
      <c r="A166" s="212"/>
      <c r="B166" s="212"/>
      <c r="C166" s="212"/>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row>
    <row r="167" spans="1:36" hidden="1">
      <c r="A167" s="212"/>
      <c r="B167" s="212"/>
      <c r="C167" s="212"/>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row>
    <row r="168" spans="1:36" hidden="1">
      <c r="A168" s="212"/>
      <c r="B168" s="212"/>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row>
    <row r="169" spans="1:36" hidden="1">
      <c r="A169" s="212"/>
      <c r="B169" s="212"/>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row>
    <row r="170" spans="1:36" hidden="1">
      <c r="A170" s="212"/>
      <c r="B170" s="212"/>
      <c r="C170" s="212"/>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row>
    <row r="171" spans="1:36" hidden="1">
      <c r="A171" s="212"/>
      <c r="B171" s="212"/>
      <c r="C171" s="212"/>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row>
    <row r="172" spans="1:36" hidden="1">
      <c r="A172" s="212"/>
      <c r="B172" s="212"/>
      <c r="C172" s="212"/>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row>
    <row r="173" spans="1:36" hidden="1">
      <c r="A173" s="212"/>
      <c r="B173" s="212"/>
      <c r="C173" s="212"/>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row>
    <row r="174" spans="1:36" hidden="1">
      <c r="A174" s="212"/>
      <c r="B174" s="212"/>
      <c r="C174" s="212"/>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row>
    <row r="175" spans="1:36" hidden="1">
      <c r="A175" s="212"/>
      <c r="B175" s="212"/>
      <c r="C175" s="212"/>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row>
    <row r="176" spans="1:36" hidden="1">
      <c r="A176" s="212"/>
      <c r="B176" s="212"/>
      <c r="C176" s="212"/>
      <c r="D176" s="212"/>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row>
    <row r="177" spans="1:36" hidden="1">
      <c r="A177" s="212"/>
      <c r="B177" s="212"/>
      <c r="C177" s="212"/>
      <c r="D177" s="212"/>
      <c r="E177" s="212"/>
      <c r="F177" s="212"/>
      <c r="G177" s="212"/>
      <c r="H177" s="212"/>
      <c r="I177" s="21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row>
    <row r="178" spans="1:36" hidden="1">
      <c r="A178" s="212"/>
      <c r="B178" s="212"/>
      <c r="C178" s="212"/>
      <c r="D178" s="212"/>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row>
    <row r="179" spans="1:36" hidden="1">
      <c r="A179" s="212"/>
      <c r="B179" s="212"/>
      <c r="C179" s="212"/>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row>
    <row r="180" spans="1:36" hidden="1">
      <c r="A180" s="212"/>
      <c r="B180" s="212"/>
      <c r="C180" s="212"/>
      <c r="D180" s="212"/>
      <c r="E180" s="212"/>
      <c r="F180" s="212"/>
      <c r="G180" s="212"/>
      <c r="H180" s="212"/>
      <c r="I180" s="21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row>
    <row r="181" spans="1:36" hidden="1">
      <c r="A181" s="212"/>
      <c r="B181" s="212"/>
      <c r="C181" s="212"/>
      <c r="D181" s="212"/>
      <c r="E181" s="212"/>
      <c r="F181" s="212"/>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row>
    <row r="182" spans="1:36" hidden="1">
      <c r="A182" s="212"/>
      <c r="B182" s="212"/>
      <c r="C182" s="212"/>
      <c r="D182" s="212"/>
      <c r="E182" s="212"/>
      <c r="F182" s="212"/>
      <c r="G182" s="212"/>
      <c r="H182" s="212"/>
      <c r="I182" s="21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row>
    <row r="183" spans="1:36" hidden="1">
      <c r="A183" s="212"/>
      <c r="B183" s="212"/>
      <c r="C183" s="212"/>
      <c r="D183" s="212"/>
      <c r="E183" s="212"/>
      <c r="F183" s="212"/>
      <c r="G183" s="212"/>
      <c r="H183" s="212"/>
      <c r="I183" s="21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row>
    <row r="184" spans="1:36" hidden="1">
      <c r="A184" s="212"/>
      <c r="B184" s="212"/>
      <c r="C184" s="212"/>
      <c r="D184" s="212"/>
      <c r="E184" s="212"/>
      <c r="F184" s="212"/>
      <c r="G184" s="212"/>
      <c r="H184" s="212"/>
      <c r="I184" s="212"/>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row>
    <row r="185" spans="1:36" hidden="1">
      <c r="A185" s="212"/>
      <c r="B185" s="212"/>
      <c r="C185" s="212"/>
      <c r="D185" s="212"/>
      <c r="E185" s="212"/>
      <c r="F185" s="212"/>
      <c r="G185" s="212"/>
      <c r="H185" s="212"/>
      <c r="I185" s="212"/>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row>
    <row r="186" spans="1:36" hidden="1">
      <c r="A186" s="212"/>
      <c r="B186" s="212"/>
      <c r="C186" s="212"/>
      <c r="D186" s="212"/>
      <c r="E186" s="212"/>
      <c r="F186" s="212"/>
      <c r="G186" s="212"/>
      <c r="H186" s="212"/>
      <c r="I186" s="212"/>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row>
    <row r="187" spans="1:36" hidden="1">
      <c r="A187" s="212"/>
      <c r="B187" s="212"/>
      <c r="C187" s="212"/>
      <c r="D187" s="212"/>
      <c r="E187" s="212"/>
      <c r="F187" s="212"/>
      <c r="G187" s="212"/>
      <c r="H187" s="212"/>
      <c r="I187" s="212"/>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row>
    <row r="188" spans="1:36" hidden="1">
      <c r="A188" s="212"/>
      <c r="B188" s="212"/>
      <c r="C188" s="212"/>
      <c r="D188" s="212"/>
      <c r="E188" s="212"/>
      <c r="F188" s="212"/>
      <c r="G188" s="212"/>
      <c r="H188" s="212"/>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row>
    <row r="189" spans="1:36" hidden="1">
      <c r="A189" s="212"/>
      <c r="B189" s="212"/>
      <c r="C189" s="212"/>
      <c r="D189" s="212"/>
      <c r="E189" s="212"/>
      <c r="F189" s="212"/>
      <c r="G189" s="212"/>
      <c r="H189" s="212"/>
      <c r="I189" s="212"/>
      <c r="J189" s="212"/>
      <c r="K189" s="212"/>
      <c r="L189" s="212"/>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row>
    <row r="190" spans="1:36" hidden="1">
      <c r="A190" s="212"/>
      <c r="B190" s="212"/>
      <c r="C190" s="212"/>
      <c r="D190" s="212"/>
      <c r="E190" s="212"/>
      <c r="F190" s="212"/>
      <c r="G190" s="212"/>
      <c r="H190" s="212"/>
      <c r="I190" s="212"/>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row>
    <row r="191" spans="1:36" hidden="1">
      <c r="A191" s="212"/>
      <c r="B191" s="212"/>
      <c r="C191" s="212"/>
      <c r="D191" s="212"/>
      <c r="E191" s="212"/>
      <c r="F191" s="212"/>
      <c r="G191" s="212"/>
      <c r="H191" s="212"/>
      <c r="I191" s="212"/>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row>
    <row r="192" spans="1:36" hidden="1">
      <c r="A192" s="212"/>
      <c r="B192" s="212"/>
      <c r="C192" s="212"/>
      <c r="D192" s="212"/>
      <c r="E192" s="212"/>
      <c r="F192" s="212"/>
      <c r="G192" s="212"/>
      <c r="H192" s="212"/>
      <c r="I192" s="212"/>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row>
    <row r="193" spans="1:36" hidden="1">
      <c r="A193" s="212"/>
      <c r="B193" s="212"/>
      <c r="C193" s="212"/>
      <c r="D193" s="212"/>
      <c r="E193" s="212"/>
      <c r="F193" s="212"/>
      <c r="G193" s="212"/>
      <c r="H193" s="212"/>
      <c r="I193" s="212"/>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row>
    <row r="194" spans="1:36" hidden="1">
      <c r="A194" s="212"/>
      <c r="B194" s="212"/>
      <c r="C194" s="212"/>
      <c r="D194" s="212"/>
      <c r="E194" s="212"/>
      <c r="F194" s="212"/>
      <c r="G194" s="212"/>
      <c r="H194" s="212"/>
      <c r="I194" s="212"/>
      <c r="J194" s="212"/>
      <c r="K194" s="212"/>
      <c r="L194" s="212"/>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row>
    <row r="195" spans="1:36" hidden="1">
      <c r="A195" s="212"/>
      <c r="B195" s="212"/>
      <c r="C195" s="212"/>
      <c r="D195" s="212"/>
      <c r="E195" s="212"/>
      <c r="F195" s="212"/>
      <c r="G195" s="212"/>
      <c r="H195" s="212"/>
      <c r="I195" s="212"/>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row>
    <row r="196" spans="1:36" hidden="1">
      <c r="A196" s="212"/>
      <c r="B196" s="212"/>
      <c r="C196" s="212"/>
      <c r="D196" s="212"/>
      <c r="E196" s="212"/>
      <c r="F196" s="212"/>
      <c r="G196" s="212"/>
      <c r="H196" s="212"/>
      <c r="I196" s="212"/>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row>
    <row r="197" spans="1:36" hidden="1">
      <c r="A197" s="212"/>
      <c r="B197" s="212"/>
      <c r="C197" s="212"/>
      <c r="D197" s="212"/>
      <c r="E197" s="212"/>
      <c r="F197" s="212"/>
      <c r="G197" s="212"/>
      <c r="H197" s="212"/>
      <c r="I197" s="212"/>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row>
    <row r="198" spans="1:36" hidden="1">
      <c r="A198" s="212"/>
      <c r="B198" s="212"/>
      <c r="C198" s="212"/>
      <c r="D198" s="212"/>
      <c r="E198" s="212"/>
      <c r="F198" s="212"/>
      <c r="G198" s="212"/>
      <c r="H198" s="212"/>
      <c r="I198" s="212"/>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row>
    <row r="199" spans="1:36" hidden="1">
      <c r="A199" s="212"/>
      <c r="B199" s="212"/>
      <c r="C199" s="212"/>
      <c r="D199" s="212"/>
      <c r="E199" s="212"/>
      <c r="F199" s="212"/>
      <c r="G199" s="212"/>
      <c r="H199" s="212"/>
      <c r="I199" s="212"/>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row>
    <row r="200" spans="1:36" hidden="1">
      <c r="A200" s="212"/>
      <c r="B200" s="212"/>
      <c r="C200" s="212"/>
      <c r="D200" s="212"/>
      <c r="E200" s="212"/>
      <c r="F200" s="212"/>
      <c r="G200" s="212"/>
      <c r="H200" s="212"/>
      <c r="I200" s="212"/>
      <c r="J200" s="212"/>
      <c r="K200" s="212"/>
      <c r="L200" s="212"/>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row>
    <row r="201" spans="1:36" hidden="1">
      <c r="A201" s="212"/>
      <c r="B201" s="212"/>
      <c r="C201" s="212"/>
      <c r="D201" s="212"/>
      <c r="E201" s="212"/>
      <c r="F201" s="212"/>
      <c r="G201" s="212"/>
      <c r="H201" s="212"/>
      <c r="I201" s="212"/>
      <c r="J201" s="212"/>
      <c r="K201" s="212"/>
      <c r="L201" s="212"/>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row>
    <row r="202" spans="1:36" hidden="1">
      <c r="A202" s="212"/>
      <c r="B202" s="212"/>
      <c r="C202" s="212"/>
      <c r="D202" s="212"/>
      <c r="E202" s="212"/>
      <c r="F202" s="212"/>
      <c r="G202" s="212"/>
      <c r="H202" s="212"/>
      <c r="I202" s="212"/>
      <c r="J202" s="212"/>
      <c r="K202" s="212"/>
      <c r="L202" s="212"/>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row>
    <row r="203" spans="1:36" hidden="1">
      <c r="A203" s="212"/>
      <c r="B203" s="212"/>
      <c r="C203" s="212"/>
      <c r="D203" s="212"/>
      <c r="E203" s="212"/>
      <c r="F203" s="212"/>
      <c r="G203" s="212"/>
      <c r="H203" s="212"/>
      <c r="I203" s="212"/>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row>
    <row r="204" spans="1:36" hidden="1">
      <c r="A204" s="212"/>
      <c r="B204" s="212"/>
      <c r="C204" s="212"/>
      <c r="D204" s="212"/>
      <c r="E204" s="212"/>
      <c r="F204" s="212"/>
      <c r="G204" s="212"/>
      <c r="H204" s="212"/>
      <c r="I204" s="212"/>
      <c r="J204" s="212"/>
      <c r="K204" s="212"/>
      <c r="L204" s="212"/>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row>
    <row r="205" spans="1:36" hidden="1">
      <c r="A205" s="212"/>
      <c r="B205" s="212"/>
      <c r="C205" s="212"/>
      <c r="D205" s="212"/>
      <c r="E205" s="212"/>
      <c r="F205" s="212"/>
      <c r="G205" s="212"/>
      <c r="H205" s="212"/>
      <c r="I205" s="212"/>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row>
    <row r="206" spans="1:36" hidden="1">
      <c r="A206" s="212"/>
      <c r="B206" s="212"/>
      <c r="C206" s="212"/>
      <c r="D206" s="212"/>
      <c r="E206" s="212"/>
      <c r="F206" s="212"/>
      <c r="G206" s="212"/>
      <c r="H206" s="212"/>
      <c r="I206" s="212"/>
      <c r="J206" s="212"/>
      <c r="K206" s="212"/>
      <c r="L206" s="212"/>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row>
    <row r="207" spans="1:36" hidden="1">
      <c r="A207" s="212"/>
      <c r="B207" s="212"/>
      <c r="C207" s="212"/>
      <c r="D207" s="212"/>
      <c r="E207" s="212"/>
      <c r="F207" s="212"/>
      <c r="G207" s="212"/>
      <c r="H207" s="212"/>
      <c r="I207" s="212"/>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row>
    <row r="208" spans="1:36" hidden="1">
      <c r="A208" s="212"/>
      <c r="B208" s="212"/>
      <c r="C208" s="212"/>
      <c r="D208" s="212"/>
      <c r="E208" s="212"/>
      <c r="F208" s="212"/>
      <c r="G208" s="212"/>
      <c r="H208" s="212"/>
      <c r="I208" s="212"/>
      <c r="J208" s="212"/>
      <c r="K208" s="212"/>
      <c r="L208" s="212"/>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row>
    <row r="209" spans="1:36" hidden="1">
      <c r="A209" s="212"/>
      <c r="B209" s="212"/>
      <c r="C209" s="212"/>
      <c r="D209" s="212"/>
      <c r="E209" s="212"/>
      <c r="F209" s="212"/>
      <c r="G209" s="212"/>
      <c r="H209" s="212"/>
      <c r="I209" s="212"/>
      <c r="J209" s="212"/>
      <c r="K209" s="212"/>
      <c r="L209" s="212"/>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row>
    <row r="210" spans="1:36" hidden="1">
      <c r="A210" s="212"/>
      <c r="B210" s="212"/>
      <c r="C210" s="212"/>
      <c r="D210" s="212"/>
      <c r="E210" s="212"/>
      <c r="F210" s="212"/>
      <c r="G210" s="212"/>
      <c r="H210" s="212"/>
      <c r="I210" s="212"/>
      <c r="J210" s="212"/>
      <c r="K210" s="212"/>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row>
    <row r="211" spans="1:36" hidden="1">
      <c r="A211" s="212"/>
      <c r="B211" s="212"/>
      <c r="C211" s="212"/>
      <c r="D211" s="212"/>
      <c r="E211" s="212"/>
      <c r="F211" s="212"/>
      <c r="G211" s="212"/>
      <c r="H211" s="212"/>
      <c r="I211" s="212"/>
      <c r="J211" s="212"/>
      <c r="K211" s="212"/>
      <c r="L211" s="212"/>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row>
    <row r="212" spans="1:36" hidden="1">
      <c r="A212" s="212"/>
      <c r="B212" s="212"/>
      <c r="C212" s="212"/>
      <c r="D212" s="212"/>
      <c r="E212" s="212"/>
      <c r="F212" s="212"/>
      <c r="G212" s="212"/>
      <c r="H212" s="212"/>
      <c r="I212" s="212"/>
      <c r="J212" s="212"/>
      <c r="K212" s="212"/>
      <c r="L212" s="212"/>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row>
    <row r="213" spans="1:36" hidden="1">
      <c r="A213" s="212"/>
      <c r="B213" s="212"/>
      <c r="C213" s="212"/>
      <c r="D213" s="212"/>
      <c r="E213" s="212"/>
      <c r="F213" s="212"/>
      <c r="G213" s="212"/>
      <c r="H213" s="212"/>
      <c r="I213" s="212"/>
      <c r="J213" s="212"/>
      <c r="K213" s="212"/>
      <c r="L213" s="212"/>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row>
    <row r="214" spans="1:36" hidden="1">
      <c r="A214" s="212"/>
      <c r="B214" s="212"/>
      <c r="C214" s="212"/>
      <c r="D214" s="212"/>
      <c r="E214" s="212"/>
      <c r="F214" s="212"/>
      <c r="G214" s="212"/>
      <c r="H214" s="212"/>
      <c r="I214" s="212"/>
      <c r="J214" s="212"/>
      <c r="K214" s="212"/>
      <c r="L214" s="212"/>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row>
    <row r="215" spans="1:36" hidden="1">
      <c r="A215" s="212"/>
      <c r="B215" s="212"/>
      <c r="C215" s="212"/>
      <c r="D215" s="212"/>
      <c r="E215" s="212"/>
      <c r="F215" s="212"/>
      <c r="G215" s="212"/>
      <c r="H215" s="212"/>
      <c r="I215" s="212"/>
      <c r="J215" s="212"/>
      <c r="K215" s="212"/>
      <c r="L215" s="212"/>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row>
    <row r="216" spans="1:36" hidden="1">
      <c r="A216" s="212"/>
      <c r="B216" s="212"/>
      <c r="C216" s="212"/>
      <c r="D216" s="212"/>
      <c r="E216" s="212"/>
      <c r="F216" s="212"/>
      <c r="G216" s="212"/>
      <c r="H216" s="212"/>
      <c r="I216" s="212"/>
      <c r="J216" s="212"/>
      <c r="K216" s="212"/>
      <c r="L216" s="212"/>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row>
    <row r="217" spans="1:36" hidden="1">
      <c r="A217" s="212"/>
      <c r="B217" s="212"/>
      <c r="C217" s="212"/>
      <c r="D217" s="212"/>
      <c r="E217" s="212"/>
      <c r="F217" s="212"/>
      <c r="G217" s="212"/>
      <c r="H217" s="212"/>
      <c r="I217" s="212"/>
      <c r="J217" s="212"/>
      <c r="K217" s="212"/>
      <c r="L217" s="212"/>
      <c r="M217" s="212"/>
      <c r="N217" s="212"/>
      <c r="O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row>
    <row r="218" spans="1:36" hidden="1">
      <c r="A218" s="212"/>
      <c r="B218" s="212"/>
      <c r="C218" s="212"/>
      <c r="D218" s="212"/>
      <c r="E218" s="212"/>
      <c r="F218" s="212"/>
      <c r="G218" s="212"/>
      <c r="H218" s="212"/>
      <c r="I218" s="212"/>
      <c r="J218" s="212"/>
      <c r="K218" s="212"/>
      <c r="L218" s="212"/>
      <c r="M218" s="212"/>
      <c r="N218" s="212"/>
      <c r="O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row>
    <row r="219" spans="1:36" hidden="1">
      <c r="A219" s="212"/>
      <c r="B219" s="212"/>
      <c r="C219" s="212"/>
      <c r="D219" s="212"/>
      <c r="E219" s="212"/>
      <c r="F219" s="212"/>
      <c r="G219" s="212"/>
      <c r="H219" s="212"/>
      <c r="I219" s="212"/>
      <c r="J219" s="212"/>
      <c r="K219" s="212"/>
      <c r="L219" s="212"/>
      <c r="M219" s="212"/>
      <c r="N219" s="212"/>
      <c r="O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row>
    <row r="220" spans="1:36" hidden="1">
      <c r="A220" s="212"/>
      <c r="B220" s="212"/>
      <c r="C220" s="212"/>
      <c r="D220" s="212"/>
      <c r="E220" s="212"/>
      <c r="F220" s="212"/>
      <c r="G220" s="212"/>
      <c r="H220" s="212"/>
      <c r="I220" s="212"/>
      <c r="J220" s="212"/>
      <c r="K220" s="212"/>
      <c r="L220" s="212"/>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row>
    <row r="221" spans="1:36" hidden="1">
      <c r="A221" s="212"/>
      <c r="B221" s="212"/>
      <c r="C221" s="212"/>
      <c r="D221" s="212"/>
      <c r="E221" s="212"/>
      <c r="F221" s="212"/>
      <c r="G221" s="212"/>
      <c r="H221" s="212"/>
      <c r="I221" s="212"/>
      <c r="J221" s="212"/>
      <c r="K221" s="212"/>
      <c r="L221" s="212"/>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row>
    <row r="222" spans="1:36" hidden="1">
      <c r="A222" s="212"/>
      <c r="B222" s="212"/>
      <c r="C222" s="212"/>
      <c r="D222" s="212"/>
      <c r="E222" s="212"/>
      <c r="F222" s="212"/>
      <c r="G222" s="212"/>
      <c r="H222" s="212"/>
      <c r="I222" s="212"/>
      <c r="J222" s="212"/>
      <c r="K222" s="212"/>
      <c r="L222" s="212"/>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row>
    <row r="223" spans="1:36" hidden="1">
      <c r="A223" s="212"/>
      <c r="B223" s="212"/>
      <c r="C223" s="212"/>
      <c r="D223" s="212"/>
      <c r="E223" s="212"/>
      <c r="F223" s="212"/>
      <c r="G223" s="212"/>
      <c r="H223" s="212"/>
      <c r="I223" s="212"/>
      <c r="J223" s="212"/>
      <c r="K223" s="212"/>
      <c r="L223" s="212"/>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row>
    <row r="224" spans="1:36" hidden="1">
      <c r="A224" s="212"/>
      <c r="B224" s="212"/>
      <c r="C224" s="212"/>
      <c r="D224" s="212"/>
      <c r="E224" s="212"/>
      <c r="F224" s="212"/>
      <c r="G224" s="212"/>
      <c r="H224" s="212"/>
      <c r="I224" s="212"/>
      <c r="J224" s="212"/>
      <c r="K224" s="212"/>
      <c r="L224" s="212"/>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row>
    <row r="225" spans="1:36" hidden="1">
      <c r="A225" s="212"/>
      <c r="B225" s="212"/>
      <c r="C225" s="212"/>
      <c r="D225" s="212"/>
      <c r="E225" s="212"/>
      <c r="F225" s="212"/>
      <c r="G225" s="212"/>
      <c r="H225" s="212"/>
      <c r="I225" s="212"/>
      <c r="J225" s="212"/>
      <c r="K225" s="212"/>
      <c r="L225" s="212"/>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row>
    <row r="226" spans="1:36" hidden="1">
      <c r="A226" s="212"/>
      <c r="B226" s="212"/>
      <c r="C226" s="212"/>
      <c r="D226" s="212"/>
      <c r="E226" s="212"/>
      <c r="F226" s="212"/>
      <c r="G226" s="212"/>
      <c r="H226" s="212"/>
      <c r="I226" s="212"/>
      <c r="J226" s="212"/>
      <c r="K226" s="212"/>
      <c r="L226" s="212"/>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row>
    <row r="227" spans="1:36" hidden="1">
      <c r="A227" s="212"/>
      <c r="B227" s="212"/>
      <c r="C227" s="212"/>
      <c r="D227" s="212"/>
      <c r="E227" s="212"/>
      <c r="F227" s="212"/>
      <c r="G227" s="212"/>
      <c r="H227" s="212"/>
      <c r="I227" s="212"/>
      <c r="J227" s="212"/>
      <c r="K227" s="212"/>
      <c r="L227" s="212"/>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row>
    <row r="228" spans="1:36" hidden="1">
      <c r="A228" s="212"/>
      <c r="B228" s="212"/>
      <c r="C228" s="212"/>
      <c r="D228" s="212"/>
      <c r="E228" s="212"/>
      <c r="F228" s="212"/>
      <c r="G228" s="212"/>
      <c r="H228" s="212"/>
      <c r="I228" s="212"/>
      <c r="J228" s="212"/>
      <c r="K228" s="212"/>
      <c r="L228" s="212"/>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row>
    <row r="229" spans="1:36" hidden="1">
      <c r="A229" s="212"/>
      <c r="B229" s="212"/>
      <c r="C229" s="212"/>
      <c r="D229" s="212"/>
      <c r="E229" s="212"/>
      <c r="F229" s="212"/>
      <c r="G229" s="212"/>
      <c r="H229" s="212"/>
      <c r="I229" s="212"/>
      <c r="J229" s="212"/>
      <c r="K229" s="212"/>
      <c r="L229" s="212"/>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row>
    <row r="230" spans="1:36" hidden="1">
      <c r="A230" s="212"/>
      <c r="B230" s="212"/>
      <c r="C230" s="212"/>
      <c r="D230" s="212"/>
      <c r="E230" s="212"/>
      <c r="F230" s="212"/>
      <c r="G230" s="212"/>
      <c r="H230" s="212"/>
      <c r="I230" s="212"/>
      <c r="J230" s="212"/>
      <c r="K230" s="212"/>
      <c r="L230" s="212"/>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row>
    <row r="231" spans="1:36" hidden="1">
      <c r="A231" s="212"/>
      <c r="B231" s="212"/>
      <c r="C231" s="212"/>
      <c r="D231" s="212"/>
      <c r="E231" s="212"/>
      <c r="F231" s="212"/>
      <c r="G231" s="212"/>
      <c r="H231" s="212"/>
      <c r="I231" s="212"/>
      <c r="J231" s="212"/>
      <c r="K231" s="212"/>
      <c r="L231" s="212"/>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row>
    <row r="232" spans="1:36" hidden="1">
      <c r="A232" s="212"/>
      <c r="B232" s="212"/>
      <c r="C232" s="212"/>
      <c r="D232" s="212"/>
      <c r="E232" s="212"/>
      <c r="F232" s="212"/>
      <c r="G232" s="212"/>
      <c r="H232" s="212"/>
      <c r="I232" s="212"/>
      <c r="J232" s="212"/>
      <c r="K232" s="212"/>
      <c r="L232" s="212"/>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row>
    <row r="233" spans="1:36" hidden="1">
      <c r="A233" s="212"/>
      <c r="B233" s="212"/>
      <c r="C233" s="212"/>
      <c r="D233" s="212"/>
      <c r="E233" s="212"/>
      <c r="F233" s="212"/>
      <c r="G233" s="212"/>
      <c r="H233" s="212"/>
      <c r="I233" s="212"/>
      <c r="J233" s="212"/>
      <c r="K233" s="212"/>
      <c r="L233" s="212"/>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row>
    <row r="234" spans="1:36" hidden="1">
      <c r="A234" s="212"/>
      <c r="B234" s="212"/>
      <c r="C234" s="212"/>
      <c r="D234" s="212"/>
      <c r="E234" s="212"/>
      <c r="F234" s="212"/>
      <c r="G234" s="212"/>
      <c r="H234" s="212"/>
      <c r="I234" s="212"/>
      <c r="J234" s="212"/>
      <c r="K234" s="212"/>
      <c r="L234" s="212"/>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row>
    <row r="235" spans="1:36" hidden="1">
      <c r="A235" s="212"/>
      <c r="B235" s="212"/>
      <c r="C235" s="212"/>
      <c r="D235" s="212"/>
      <c r="E235" s="212"/>
      <c r="F235" s="212"/>
      <c r="G235" s="212"/>
      <c r="H235" s="212"/>
      <c r="I235" s="212"/>
      <c r="J235" s="212"/>
      <c r="K235" s="212"/>
      <c r="L235" s="212"/>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row>
    <row r="236" spans="1:36" hidden="1">
      <c r="A236" s="212"/>
      <c r="B236" s="212"/>
      <c r="C236" s="212"/>
      <c r="D236" s="212"/>
      <c r="E236" s="212"/>
      <c r="F236" s="212"/>
      <c r="G236" s="212"/>
      <c r="H236" s="212"/>
      <c r="I236" s="212"/>
      <c r="J236" s="212"/>
      <c r="K236" s="212"/>
      <c r="L236" s="212"/>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row>
    <row r="237" spans="1:36" hidden="1">
      <c r="A237" s="212"/>
      <c r="B237" s="212"/>
      <c r="C237" s="212"/>
      <c r="D237" s="212"/>
      <c r="E237" s="212"/>
      <c r="F237" s="212"/>
      <c r="G237" s="212"/>
      <c r="H237" s="212"/>
      <c r="I237" s="212"/>
      <c r="J237" s="212"/>
      <c r="K237" s="212"/>
      <c r="L237" s="212"/>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row>
    <row r="238" spans="1:36" hidden="1">
      <c r="A238" s="212"/>
      <c r="B238" s="212"/>
      <c r="C238" s="212"/>
      <c r="D238" s="212"/>
      <c r="E238" s="212"/>
      <c r="F238" s="212"/>
      <c r="G238" s="212"/>
      <c r="H238" s="212"/>
      <c r="I238" s="212"/>
      <c r="J238" s="212"/>
      <c r="K238" s="212"/>
      <c r="L238" s="212"/>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row>
    <row r="239" spans="1:36" hidden="1">
      <c r="A239" s="212"/>
      <c r="B239" s="212"/>
      <c r="C239" s="212"/>
      <c r="D239" s="212"/>
      <c r="E239" s="212"/>
      <c r="F239" s="212"/>
      <c r="G239" s="212"/>
      <c r="H239" s="212"/>
      <c r="I239" s="212"/>
      <c r="J239" s="212"/>
      <c r="K239" s="212"/>
      <c r="L239" s="212"/>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row>
    <row r="240" spans="1:36" hidden="1">
      <c r="A240" s="212"/>
      <c r="B240" s="212"/>
      <c r="C240" s="212"/>
      <c r="D240" s="212"/>
      <c r="E240" s="212"/>
      <c r="F240" s="212"/>
      <c r="G240" s="212"/>
      <c r="H240" s="212"/>
      <c r="I240" s="212"/>
      <c r="J240" s="212"/>
      <c r="K240" s="212"/>
      <c r="L240" s="212"/>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row>
    <row r="241" spans="1:36" hidden="1">
      <c r="A241" s="212"/>
      <c r="B241" s="212"/>
      <c r="C241" s="212"/>
      <c r="D241" s="212"/>
      <c r="E241" s="212"/>
      <c r="F241" s="212"/>
      <c r="G241" s="212"/>
      <c r="H241" s="212"/>
      <c r="I241" s="212"/>
      <c r="J241" s="212"/>
      <c r="K241" s="212"/>
      <c r="L241" s="212"/>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row>
    <row r="242" spans="1:36" hidden="1">
      <c r="A242" s="212"/>
      <c r="B242" s="212"/>
      <c r="C242" s="212"/>
      <c r="D242" s="212"/>
      <c r="E242" s="212"/>
      <c r="F242" s="212"/>
      <c r="G242" s="212"/>
      <c r="H242" s="212"/>
      <c r="I242" s="212"/>
      <c r="J242" s="212"/>
      <c r="K242" s="212"/>
      <c r="L242" s="212"/>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row>
    <row r="243" spans="1:36" hidden="1">
      <c r="A243" s="212"/>
      <c r="B243" s="212"/>
      <c r="C243" s="212"/>
      <c r="D243" s="212"/>
      <c r="E243" s="212"/>
      <c r="F243" s="212"/>
      <c r="G243" s="212"/>
      <c r="H243" s="212"/>
      <c r="I243" s="212"/>
      <c r="J243" s="212"/>
      <c r="K243" s="212"/>
      <c r="L243" s="212"/>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row>
    <row r="244" spans="1:36" hidden="1">
      <c r="A244" s="212"/>
      <c r="B244" s="212"/>
      <c r="C244" s="212"/>
      <c r="D244" s="212"/>
      <c r="E244" s="212"/>
      <c r="F244" s="212"/>
      <c r="G244" s="212"/>
      <c r="H244" s="212"/>
      <c r="I244" s="212"/>
      <c r="J244" s="212"/>
      <c r="K244" s="212"/>
      <c r="L244" s="212"/>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row>
    <row r="245" spans="1:36" hidden="1">
      <c r="A245" s="212"/>
      <c r="B245" s="212"/>
      <c r="C245" s="212"/>
      <c r="D245" s="212"/>
      <c r="E245" s="212"/>
      <c r="F245" s="212"/>
      <c r="G245" s="212"/>
      <c r="H245" s="212"/>
      <c r="I245" s="212"/>
      <c r="J245" s="212"/>
      <c r="K245" s="212"/>
      <c r="L245" s="212"/>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row>
    <row r="246" spans="1:36" hidden="1">
      <c r="A246" s="212"/>
      <c r="B246" s="212"/>
      <c r="C246" s="212"/>
      <c r="D246" s="212"/>
      <c r="E246" s="212"/>
      <c r="F246" s="212"/>
      <c r="G246" s="212"/>
      <c r="H246" s="212"/>
      <c r="I246" s="212"/>
      <c r="J246" s="212"/>
      <c r="K246" s="212"/>
      <c r="L246" s="212"/>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row>
    <row r="247" spans="1:36" hidden="1">
      <c r="A247" s="212"/>
      <c r="B247" s="212"/>
      <c r="C247" s="212"/>
      <c r="D247" s="212"/>
      <c r="E247" s="212"/>
      <c r="F247" s="212"/>
      <c r="G247" s="212"/>
      <c r="H247" s="212"/>
      <c r="I247" s="212"/>
      <c r="J247" s="212"/>
      <c r="K247" s="212"/>
      <c r="L247" s="212"/>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row>
    <row r="248" spans="1:36" hidden="1">
      <c r="A248" s="212"/>
      <c r="B248" s="212"/>
      <c r="C248" s="212"/>
      <c r="D248" s="212"/>
      <c r="E248" s="212"/>
      <c r="F248" s="212"/>
      <c r="G248" s="212"/>
      <c r="H248" s="212"/>
      <c r="I248" s="212"/>
      <c r="J248" s="212"/>
      <c r="K248" s="212"/>
      <c r="L248" s="212"/>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row>
    <row r="249" spans="1:36" hidden="1">
      <c r="A249" s="212"/>
      <c r="B249" s="212"/>
      <c r="C249" s="212"/>
      <c r="D249" s="212"/>
      <c r="E249" s="212"/>
      <c r="F249" s="212"/>
      <c r="G249" s="212"/>
      <c r="H249" s="212"/>
      <c r="I249" s="212"/>
      <c r="J249" s="212"/>
      <c r="K249" s="212"/>
      <c r="L249" s="212"/>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row>
    <row r="250" spans="1:36" hidden="1">
      <c r="A250" s="212"/>
      <c r="B250" s="212"/>
      <c r="C250" s="212"/>
      <c r="D250" s="212"/>
      <c r="E250" s="212"/>
      <c r="F250" s="212"/>
      <c r="G250" s="212"/>
      <c r="H250" s="212"/>
      <c r="I250" s="212"/>
      <c r="J250" s="212"/>
      <c r="K250" s="212"/>
      <c r="L250" s="212"/>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row>
    <row r="251" spans="1:36" hidden="1">
      <c r="A251" s="212"/>
      <c r="B251" s="212"/>
      <c r="C251" s="212"/>
      <c r="D251" s="212"/>
      <c r="E251" s="212"/>
      <c r="F251" s="212"/>
      <c r="G251" s="212"/>
      <c r="H251" s="212"/>
      <c r="I251" s="212"/>
      <c r="J251" s="212"/>
      <c r="K251" s="212"/>
      <c r="L251" s="212"/>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row>
    <row r="252" spans="1:36" hidden="1">
      <c r="A252" s="212"/>
      <c r="B252" s="212"/>
      <c r="C252" s="212"/>
      <c r="D252" s="212"/>
      <c r="E252" s="212"/>
      <c r="F252" s="212"/>
      <c r="G252" s="212"/>
      <c r="H252" s="212"/>
      <c r="I252" s="212"/>
      <c r="J252" s="212"/>
      <c r="K252" s="212"/>
      <c r="L252" s="212"/>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row>
    <row r="253" spans="1:36" hidden="1">
      <c r="A253" s="212"/>
      <c r="B253" s="212"/>
      <c r="C253" s="212"/>
      <c r="D253" s="212"/>
      <c r="E253" s="212"/>
      <c r="F253" s="212"/>
      <c r="G253" s="212"/>
      <c r="H253" s="212"/>
      <c r="I253" s="212"/>
      <c r="J253" s="212"/>
      <c r="K253" s="212"/>
      <c r="L253" s="212"/>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row>
    <row r="254" spans="1:36" hidden="1">
      <c r="A254" s="212"/>
      <c r="B254" s="212"/>
      <c r="C254" s="212"/>
      <c r="D254" s="212"/>
      <c r="E254" s="212"/>
      <c r="F254" s="212"/>
      <c r="G254" s="212"/>
      <c r="H254" s="212"/>
      <c r="I254" s="212"/>
      <c r="J254" s="212"/>
      <c r="K254" s="212"/>
      <c r="L254" s="212"/>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row>
    <row r="255" spans="1:36" hidden="1">
      <c r="A255" s="212"/>
      <c r="B255" s="212"/>
      <c r="C255" s="212"/>
      <c r="D255" s="212"/>
      <c r="E255" s="212"/>
      <c r="F255" s="212"/>
      <c r="G255" s="212"/>
      <c r="H255" s="212"/>
      <c r="I255" s="212"/>
      <c r="J255" s="212"/>
      <c r="K255" s="212"/>
      <c r="L255" s="212"/>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row>
    <row r="256" spans="1:36" hidden="1">
      <c r="A256" s="212"/>
      <c r="B256" s="212"/>
      <c r="C256" s="212"/>
      <c r="D256" s="212"/>
      <c r="E256" s="212"/>
      <c r="F256" s="212"/>
      <c r="G256" s="212"/>
      <c r="H256" s="212"/>
      <c r="I256" s="212"/>
      <c r="J256" s="212"/>
      <c r="K256" s="212"/>
      <c r="L256" s="212"/>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row>
    <row r="257" spans="1:36" hidden="1">
      <c r="A257" s="212"/>
      <c r="B257" s="212"/>
      <c r="C257" s="212"/>
      <c r="D257" s="212"/>
      <c r="E257" s="212"/>
      <c r="F257" s="212"/>
      <c r="G257" s="212"/>
      <c r="H257" s="212"/>
      <c r="I257" s="212"/>
      <c r="J257" s="212"/>
      <c r="K257" s="212"/>
      <c r="L257" s="212"/>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row>
    <row r="258" spans="1:36" hidden="1">
      <c r="A258" s="212"/>
      <c r="B258" s="212"/>
      <c r="C258" s="212"/>
      <c r="D258" s="212"/>
      <c r="E258" s="212"/>
      <c r="F258" s="212"/>
      <c r="G258" s="212"/>
      <c r="H258" s="212"/>
      <c r="I258" s="212"/>
      <c r="J258" s="212"/>
      <c r="K258" s="212"/>
      <c r="L258" s="212"/>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row>
    <row r="259" spans="1:36" hidden="1">
      <c r="A259" s="212"/>
      <c r="B259" s="212"/>
      <c r="C259" s="212"/>
      <c r="D259" s="212"/>
      <c r="E259" s="212"/>
      <c r="F259" s="212"/>
      <c r="G259" s="212"/>
      <c r="H259" s="212"/>
      <c r="I259" s="212"/>
      <c r="J259" s="212"/>
      <c r="K259" s="212"/>
      <c r="L259" s="212"/>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row>
    <row r="260" spans="1:36" hidden="1">
      <c r="A260" s="212"/>
      <c r="B260" s="212"/>
      <c r="C260" s="212"/>
      <c r="D260" s="212"/>
      <c r="E260" s="212"/>
      <c r="F260" s="212"/>
      <c r="G260" s="212"/>
      <c r="H260" s="212"/>
      <c r="I260" s="212"/>
      <c r="J260" s="212"/>
      <c r="K260" s="212"/>
      <c r="L260" s="212"/>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row>
    <row r="261" spans="1:36" hidden="1">
      <c r="A261" s="212"/>
      <c r="B261" s="212"/>
      <c r="C261" s="212"/>
      <c r="D261" s="212"/>
      <c r="E261" s="212"/>
      <c r="F261" s="212"/>
      <c r="G261" s="212"/>
      <c r="H261" s="212"/>
      <c r="I261" s="212"/>
      <c r="J261" s="212"/>
      <c r="K261" s="212"/>
      <c r="L261" s="212"/>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row>
    <row r="262" spans="1:36" hidden="1">
      <c r="A262" s="212"/>
      <c r="B262" s="212"/>
      <c r="C262" s="212"/>
      <c r="D262" s="212"/>
      <c r="E262" s="212"/>
      <c r="F262" s="212"/>
      <c r="G262" s="212"/>
      <c r="H262" s="212"/>
      <c r="I262" s="212"/>
      <c r="J262" s="212"/>
      <c r="K262" s="212"/>
      <c r="L262" s="212"/>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row>
    <row r="263" spans="1:36" hidden="1">
      <c r="A263" s="212"/>
      <c r="B263" s="212"/>
      <c r="C263" s="212"/>
      <c r="D263" s="212"/>
      <c r="E263" s="212"/>
      <c r="F263" s="212"/>
      <c r="G263" s="212"/>
      <c r="H263" s="212"/>
      <c r="I263" s="212"/>
      <c r="J263" s="212"/>
      <c r="K263" s="212"/>
      <c r="L263" s="212"/>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row>
    <row r="264" spans="1:36" hidden="1">
      <c r="A264" s="212"/>
      <c r="B264" s="212"/>
      <c r="C264" s="212"/>
      <c r="D264" s="212"/>
      <c r="E264" s="212"/>
      <c r="F264" s="212"/>
      <c r="G264" s="212"/>
      <c r="H264" s="212"/>
      <c r="I264" s="212"/>
      <c r="J264" s="212"/>
      <c r="K264" s="212"/>
      <c r="L264" s="212"/>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row>
    <row r="265" spans="1:36" hidden="1">
      <c r="A265" s="212"/>
      <c r="B265" s="212"/>
      <c r="C265" s="212"/>
      <c r="D265" s="212"/>
      <c r="E265" s="212"/>
      <c r="F265" s="212"/>
      <c r="G265" s="212"/>
      <c r="H265" s="212"/>
      <c r="I265" s="212"/>
      <c r="J265" s="212"/>
      <c r="K265" s="212"/>
      <c r="L265" s="212"/>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row>
    <row r="266" spans="1:36" hidden="1">
      <c r="A266" s="212"/>
      <c r="B266" s="212"/>
      <c r="C266" s="212"/>
      <c r="D266" s="212"/>
      <c r="E266" s="212"/>
      <c r="F266" s="212"/>
      <c r="G266" s="212"/>
      <c r="H266" s="212"/>
      <c r="I266" s="212"/>
      <c r="J266" s="212"/>
      <c r="K266" s="212"/>
      <c r="L266" s="212"/>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row>
    <row r="267" spans="1:36" hidden="1">
      <c r="A267" s="212"/>
      <c r="B267" s="212"/>
      <c r="C267" s="212"/>
      <c r="D267" s="212"/>
      <c r="E267" s="212"/>
      <c r="F267" s="212"/>
      <c r="G267" s="212"/>
      <c r="H267" s="212"/>
      <c r="I267" s="212"/>
      <c r="J267" s="212"/>
      <c r="K267" s="212"/>
      <c r="L267" s="212"/>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row>
    <row r="268" spans="1:36" hidden="1">
      <c r="A268" s="212"/>
      <c r="B268" s="212"/>
      <c r="C268" s="212"/>
      <c r="D268" s="212"/>
      <c r="E268" s="212"/>
      <c r="F268" s="212"/>
      <c r="G268" s="212"/>
      <c r="H268" s="212"/>
      <c r="I268" s="212"/>
      <c r="J268" s="212"/>
      <c r="K268" s="212"/>
      <c r="L268" s="212"/>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row>
    <row r="269" spans="1:36" hidden="1">
      <c r="A269" s="212"/>
      <c r="B269" s="212"/>
      <c r="C269" s="212"/>
      <c r="D269" s="212"/>
      <c r="E269" s="212"/>
      <c r="F269" s="212"/>
      <c r="G269" s="212"/>
      <c r="H269" s="212"/>
      <c r="I269" s="212"/>
      <c r="J269" s="212"/>
      <c r="K269" s="212"/>
      <c r="L269" s="212"/>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row>
    <row r="270" spans="1:36" hidden="1">
      <c r="A270" s="212"/>
      <c r="B270" s="212"/>
      <c r="C270" s="212"/>
      <c r="D270" s="212"/>
      <c r="E270" s="212"/>
      <c r="F270" s="212"/>
      <c r="G270" s="212"/>
      <c r="H270" s="212"/>
      <c r="I270" s="212"/>
      <c r="J270" s="212"/>
      <c r="K270" s="212"/>
      <c r="L270" s="212"/>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row>
    <row r="271" spans="1:36" hidden="1">
      <c r="A271" s="212"/>
      <c r="B271" s="212"/>
      <c r="C271" s="212"/>
      <c r="D271" s="212"/>
      <c r="E271" s="212"/>
      <c r="F271" s="212"/>
      <c r="G271" s="212"/>
      <c r="H271" s="212"/>
      <c r="I271" s="212"/>
      <c r="J271" s="212"/>
      <c r="K271" s="212"/>
      <c r="L271" s="212"/>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row>
    <row r="272" spans="1:36" hidden="1">
      <c r="A272" s="212"/>
      <c r="B272" s="212"/>
      <c r="C272" s="212"/>
      <c r="D272" s="212"/>
      <c r="E272" s="212"/>
      <c r="F272" s="212"/>
      <c r="G272" s="212"/>
      <c r="H272" s="212"/>
      <c r="I272" s="212"/>
      <c r="J272" s="212"/>
      <c r="K272" s="212"/>
      <c r="L272" s="212"/>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row>
    <row r="273" spans="1:36" hidden="1">
      <c r="A273" s="212"/>
      <c r="B273" s="212"/>
      <c r="C273" s="212"/>
      <c r="D273" s="212"/>
      <c r="E273" s="212"/>
      <c r="F273" s="212"/>
      <c r="G273" s="212"/>
      <c r="H273" s="212"/>
      <c r="I273" s="212"/>
      <c r="J273" s="212"/>
      <c r="K273" s="212"/>
      <c r="L273" s="212"/>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row>
    <row r="274" spans="1:36" hidden="1">
      <c r="A274" s="212"/>
      <c r="B274" s="212"/>
      <c r="C274" s="212"/>
      <c r="D274" s="212"/>
      <c r="E274" s="212"/>
      <c r="F274" s="212"/>
      <c r="G274" s="212"/>
      <c r="H274" s="212"/>
      <c r="I274" s="212"/>
      <c r="J274" s="212"/>
      <c r="K274" s="212"/>
      <c r="L274" s="212"/>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row>
    <row r="275" spans="1:36" hidden="1">
      <c r="A275" s="212"/>
      <c r="B275" s="212"/>
      <c r="C275" s="212"/>
      <c r="D275" s="212"/>
      <c r="E275" s="212"/>
      <c r="F275" s="212"/>
      <c r="G275" s="212"/>
      <c r="H275" s="212"/>
      <c r="I275" s="212"/>
      <c r="J275" s="212"/>
      <c r="K275" s="212"/>
      <c r="L275" s="212"/>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row>
    <row r="276" spans="1:36" hidden="1">
      <c r="A276" s="212"/>
      <c r="B276" s="212"/>
      <c r="C276" s="212"/>
      <c r="D276" s="212"/>
      <c r="E276" s="212"/>
      <c r="F276" s="212"/>
      <c r="G276" s="212"/>
      <c r="H276" s="212"/>
      <c r="I276" s="212"/>
      <c r="J276" s="212"/>
      <c r="K276" s="212"/>
      <c r="L276" s="212"/>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row>
    <row r="277" spans="1:36" hidden="1">
      <c r="A277" s="212"/>
      <c r="B277" s="212"/>
      <c r="C277" s="212"/>
      <c r="D277" s="212"/>
      <c r="E277" s="212"/>
      <c r="F277" s="212"/>
      <c r="G277" s="212"/>
      <c r="H277" s="212"/>
      <c r="I277" s="212"/>
      <c r="J277" s="212"/>
      <c r="K277" s="212"/>
      <c r="L277" s="212"/>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row>
    <row r="278" spans="1:36" hidden="1">
      <c r="A278" s="212"/>
      <c r="B278" s="212"/>
      <c r="C278" s="212"/>
      <c r="D278" s="212"/>
      <c r="E278" s="212"/>
      <c r="F278" s="212"/>
      <c r="G278" s="212"/>
      <c r="H278" s="212"/>
      <c r="I278" s="212"/>
      <c r="J278" s="212"/>
      <c r="K278" s="212"/>
      <c r="L278" s="212"/>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row>
    <row r="279" spans="1:36" hidden="1">
      <c r="A279" s="212"/>
      <c r="B279" s="212"/>
      <c r="C279" s="212"/>
      <c r="D279" s="212"/>
      <c r="E279" s="212"/>
      <c r="F279" s="212"/>
      <c r="G279" s="212"/>
      <c r="H279" s="212"/>
      <c r="I279" s="212"/>
      <c r="J279" s="212"/>
      <c r="K279" s="212"/>
      <c r="L279" s="212"/>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row>
    <row r="280" spans="1:36" hidden="1">
      <c r="A280" s="212"/>
      <c r="B280" s="212"/>
      <c r="C280" s="212"/>
      <c r="D280" s="212"/>
      <c r="E280" s="212"/>
      <c r="F280" s="212"/>
      <c r="G280" s="212"/>
      <c r="H280" s="212"/>
      <c r="I280" s="212"/>
      <c r="J280" s="212"/>
      <c r="K280" s="212"/>
      <c r="L280" s="212"/>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row>
    <row r="281" spans="1:36" hidden="1">
      <c r="A281" s="212"/>
      <c r="B281" s="212"/>
      <c r="C281" s="212"/>
      <c r="D281" s="212"/>
      <c r="E281" s="212"/>
      <c r="F281" s="212"/>
      <c r="G281" s="212"/>
      <c r="H281" s="212"/>
      <c r="I281" s="212"/>
      <c r="J281" s="212"/>
      <c r="K281" s="212"/>
      <c r="L281" s="212"/>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row>
    <row r="282" spans="1:36" hidden="1">
      <c r="A282" s="212"/>
      <c r="B282" s="212"/>
      <c r="C282" s="212"/>
      <c r="D282" s="212"/>
      <c r="E282" s="212"/>
      <c r="F282" s="212"/>
      <c r="G282" s="212"/>
      <c r="H282" s="212"/>
      <c r="I282" s="212"/>
      <c r="J282" s="212"/>
      <c r="K282" s="212"/>
      <c r="L282" s="212"/>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row>
    <row r="283" spans="1:36" hidden="1">
      <c r="A283" s="212"/>
      <c r="B283" s="212"/>
      <c r="C283" s="212"/>
      <c r="D283" s="212"/>
      <c r="E283" s="212"/>
      <c r="F283" s="212"/>
      <c r="G283" s="212"/>
      <c r="H283" s="212"/>
      <c r="I283" s="212"/>
      <c r="J283" s="212"/>
      <c r="K283" s="212"/>
      <c r="L283" s="212"/>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row>
    <row r="284" spans="1:36" hidden="1">
      <c r="A284" s="212"/>
      <c r="B284" s="212"/>
      <c r="C284" s="212"/>
      <c r="D284" s="212"/>
      <c r="E284" s="212"/>
      <c r="F284" s="212"/>
      <c r="G284" s="212"/>
      <c r="H284" s="212"/>
      <c r="I284" s="212"/>
      <c r="J284" s="212"/>
      <c r="K284" s="212"/>
      <c r="L284" s="212"/>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row>
    <row r="285" spans="1:36" hidden="1">
      <c r="A285" s="212"/>
      <c r="B285" s="212"/>
      <c r="C285" s="212"/>
      <c r="D285" s="212"/>
      <c r="E285" s="212"/>
      <c r="F285" s="212"/>
      <c r="G285" s="212"/>
      <c r="H285" s="212"/>
      <c r="I285" s="212"/>
      <c r="J285" s="212"/>
      <c r="K285" s="212"/>
      <c r="L285" s="212"/>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row>
    <row r="286" spans="1:36" hidden="1">
      <c r="A286" s="212"/>
      <c r="B286" s="212"/>
      <c r="C286" s="212"/>
      <c r="D286" s="212"/>
      <c r="E286" s="212"/>
      <c r="F286" s="212"/>
      <c r="G286" s="212"/>
      <c r="H286" s="212"/>
      <c r="I286" s="212"/>
      <c r="J286" s="212"/>
      <c r="K286" s="212"/>
      <c r="L286" s="212"/>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row>
    <row r="287" spans="1:36" hidden="1">
      <c r="A287" s="212"/>
      <c r="B287" s="212"/>
      <c r="C287" s="212"/>
      <c r="D287" s="212"/>
      <c r="E287" s="212"/>
      <c r="F287" s="212"/>
      <c r="G287" s="212"/>
      <c r="H287" s="212"/>
      <c r="I287" s="212"/>
      <c r="J287" s="212"/>
      <c r="K287" s="212"/>
      <c r="L287" s="212"/>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row>
    <row r="288" spans="1:36" hidden="1">
      <c r="A288" s="212"/>
      <c r="B288" s="212"/>
      <c r="C288" s="212"/>
      <c r="D288" s="212"/>
      <c r="E288" s="212"/>
      <c r="F288" s="212"/>
      <c r="G288" s="212"/>
      <c r="H288" s="212"/>
      <c r="I288" s="212"/>
      <c r="J288" s="212"/>
      <c r="K288" s="212"/>
      <c r="L288" s="212"/>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row>
    <row r="289" spans="1:36" hidden="1">
      <c r="A289" s="212"/>
      <c r="B289" s="212"/>
      <c r="C289" s="212"/>
      <c r="D289" s="212"/>
      <c r="E289" s="212"/>
      <c r="F289" s="212"/>
      <c r="G289" s="212"/>
      <c r="H289" s="212"/>
      <c r="I289" s="212"/>
      <c r="J289" s="212"/>
      <c r="K289" s="212"/>
      <c r="L289" s="212"/>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row>
    <row r="290" spans="1:36" hidden="1">
      <c r="A290" s="212"/>
      <c r="B290" s="212"/>
      <c r="C290" s="212"/>
      <c r="D290" s="212"/>
      <c r="E290" s="212"/>
      <c r="F290" s="212"/>
      <c r="G290" s="212"/>
      <c r="H290" s="212"/>
      <c r="I290" s="212"/>
      <c r="J290" s="212"/>
      <c r="K290" s="212"/>
      <c r="L290" s="212"/>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row>
    <row r="291" spans="1:36" hidden="1">
      <c r="A291" s="212"/>
      <c r="B291" s="212"/>
      <c r="C291" s="212"/>
      <c r="D291" s="212"/>
      <c r="E291" s="212"/>
      <c r="F291" s="212"/>
      <c r="G291" s="212"/>
      <c r="H291" s="212"/>
      <c r="I291" s="212"/>
      <c r="J291" s="212"/>
      <c r="K291" s="212"/>
      <c r="L291" s="212"/>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row>
    <row r="292" spans="1:36" hidden="1">
      <c r="A292" s="212"/>
      <c r="B292" s="212"/>
      <c r="C292" s="212"/>
      <c r="D292" s="212"/>
      <c r="E292" s="212"/>
      <c r="F292" s="212"/>
      <c r="G292" s="212"/>
      <c r="H292" s="212"/>
      <c r="I292" s="212"/>
      <c r="J292" s="212"/>
      <c r="K292" s="212"/>
      <c r="L292" s="212"/>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row>
    <row r="293" spans="1:36" hidden="1">
      <c r="A293" s="212"/>
      <c r="B293" s="212"/>
      <c r="C293" s="212"/>
      <c r="D293" s="212"/>
      <c r="E293" s="212"/>
      <c r="F293" s="212"/>
      <c r="G293" s="212"/>
      <c r="H293" s="212"/>
      <c r="I293" s="212"/>
      <c r="J293" s="212"/>
      <c r="K293" s="212"/>
      <c r="L293" s="212"/>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row>
    <row r="294" spans="1:36" hidden="1">
      <c r="A294" s="212"/>
      <c r="B294" s="212"/>
      <c r="C294" s="212"/>
      <c r="D294" s="212"/>
      <c r="E294" s="212"/>
      <c r="F294" s="212"/>
      <c r="G294" s="212"/>
      <c r="H294" s="212"/>
      <c r="I294" s="212"/>
      <c r="J294" s="212"/>
      <c r="K294" s="212"/>
      <c r="L294" s="212"/>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row>
    <row r="295" spans="1:36" hidden="1">
      <c r="A295" s="212"/>
      <c r="B295" s="212"/>
      <c r="C295" s="212"/>
      <c r="D295" s="212"/>
      <c r="E295" s="212"/>
      <c r="F295" s="212"/>
      <c r="G295" s="212"/>
      <c r="H295" s="212"/>
      <c r="I295" s="212"/>
      <c r="J295" s="212"/>
      <c r="K295" s="212"/>
      <c r="L295" s="212"/>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row>
  </sheetData>
  <mergeCells count="6">
    <mergeCell ref="U1:Z1"/>
    <mergeCell ref="B1:D1"/>
    <mergeCell ref="E1:G1"/>
    <mergeCell ref="H1:I1"/>
    <mergeCell ref="J1:L1"/>
    <mergeCell ref="M1:T1"/>
  </mergeCells>
  <conditionalFormatting sqref="C46">
    <cfRule type="expression" dxfId="19" priority="1">
      <formula>$B$30="No"</formula>
    </cfRule>
  </conditionalFormatting>
  <conditionalFormatting sqref="H1:H2 H96:H1000">
    <cfRule type="notContainsBlanks" dxfId="18" priority="2">
      <formula>LEN(TRIM(H1))&gt;0</formula>
    </cfRule>
  </conditionalFormatting>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Introduction</vt:lpstr>
      <vt:lpstr>Instructions</vt:lpstr>
      <vt:lpstr>HECVAT - Lite | Vendor Response</vt:lpstr>
      <vt:lpstr>Analyst Report</vt:lpstr>
      <vt:lpstr>Analyst Reference</vt:lpstr>
      <vt:lpstr>CHANGELOG DEV</vt:lpstr>
      <vt:lpstr>Standards Crosswalk-Backup</vt:lpstr>
      <vt:lpstr>Summary Report</vt:lpstr>
      <vt:lpstr>Questions</vt:lpstr>
      <vt:lpstr>Standards Crosswalk</vt:lpstr>
      <vt:lpstr>Crosswalk Detail</vt:lpstr>
      <vt:lpstr>High Risk Non-Compliant</vt:lpstr>
      <vt:lpstr>Values</vt:lpstr>
      <vt:lpstr>Acknowledgments</vt:lpstr>
      <vt:lpstr>ChangeLog</vt:lpstr>
      <vt:lpstr>Instructions!_ftn1</vt:lpstr>
      <vt:lpstr>Instructions!_ftnref1</vt:lpstr>
      <vt:lpstr>Lite</vt:lpstr>
      <vt:lpstr>Acknowledgments!uptime</vt:lpstr>
      <vt:lpstr>uptime</vt:lpstr>
      <vt:lpstr>Acknowledgments!yes</vt:lpstr>
      <vt:lpstr>yes</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Gary's Laptop</dc:creator>
  <cp:lastModifiedBy>Michael Elly</cp:lastModifiedBy>
  <dcterms:created xsi:type="dcterms:W3CDTF">2018-08-03T18:00:06Z</dcterms:created>
  <dcterms:modified xsi:type="dcterms:W3CDTF">2024-10-09T07:25:08Z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4b3c7e-3bfa-45f1-b28d-09d7fca8a9b7_Enabled">
    <vt:lpwstr>true</vt:lpwstr>
  </property>
  <property fmtid="{D5CDD505-2E9C-101B-9397-08002B2CF9AE}" pid="3" name="MSIP_Label_414b3c7e-3bfa-45f1-b28d-09d7fca8a9b7_SetDate">
    <vt:lpwstr>2023-02-06T20:09:31Z</vt:lpwstr>
  </property>
  <property fmtid="{D5CDD505-2E9C-101B-9397-08002B2CF9AE}" pid="4" name="MSIP_Label_414b3c7e-3bfa-45f1-b28d-09d7fca8a9b7_Method">
    <vt:lpwstr>Standard</vt:lpwstr>
  </property>
  <property fmtid="{D5CDD505-2E9C-101B-9397-08002B2CF9AE}" pid="5" name="MSIP_Label_414b3c7e-3bfa-45f1-b28d-09d7fca8a9b7_Name">
    <vt:lpwstr>University Internal</vt:lpwstr>
  </property>
  <property fmtid="{D5CDD505-2E9C-101B-9397-08002B2CF9AE}" pid="6" name="MSIP_Label_414b3c7e-3bfa-45f1-b28d-09d7fca8a9b7_SiteId">
    <vt:lpwstr>1113be34-aed1-4d00-ab4b-cdd02510be91</vt:lpwstr>
  </property>
  <property fmtid="{D5CDD505-2E9C-101B-9397-08002B2CF9AE}" pid="7" name="MSIP_Label_414b3c7e-3bfa-45f1-b28d-09d7fca8a9b7_ActionId">
    <vt:lpwstr>175da33a-3da1-424c-8340-db25ab169269</vt:lpwstr>
  </property>
  <property fmtid="{D5CDD505-2E9C-101B-9397-08002B2CF9AE}" pid="8" name="MSIP_Label_414b3c7e-3bfa-45f1-b28d-09d7fca8a9b7_ContentBits">
    <vt:lpwstr>0</vt:lpwstr>
  </property>
</Properties>
</file>